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file-server\arcon$\ctm-arcon\2 EDITAL_SBD\00 EDITAL_SBD_REPUBLICA_9 jul 25\WORD_9 jul 25\"/>
    </mc:Choice>
  </mc:AlternateContent>
  <workbookProtection workbookAlgorithmName="SHA-512" workbookHashValue="e8Ziz5YvTZii52nnxW7hFUBLw/85IihQEJfV9Sa8hkVrxVUPlEGY5hNqhy1rAmn3zB/S1X2ADQbk61oxl+EAiQ==" workbookSaltValue="OhqdmzsXTZA7Qr/I2nIN4g==" workbookSpinCount="100000" lockStructure="1"/>
  <bookViews>
    <workbookView xWindow="28680" yWindow="-120" windowWidth="29040" windowHeight="15720" activeTab="6"/>
  </bookViews>
  <sheets>
    <sheet name="1 - SBD" sheetId="1" r:id="rId1"/>
    <sheet name="2 - SGT" sheetId="2" r:id="rId2"/>
    <sheet name="3 - DATA CENTER" sheetId="3" r:id="rId3"/>
    <sheet name="4 - PESSOAL ESPECÍFICO" sheetId="6" r:id="rId4"/>
    <sheet name="5 - GERAL" sheetId="5" r:id="rId5"/>
    <sheet name="6 - GAR. DE EXEC. DO CONTRATO" sheetId="11" r:id="rId6"/>
    <sheet name="7 - TARIFA DE REMUNERAÇÃO" sheetId="8" r:id="rId7"/>
    <sheet name="8 - ENCARGOS GERAIS " sheetId="9" r:id="rId8"/>
  </sheets>
  <definedNames>
    <definedName name="_xlnm.Print_Area" localSheetId="0">'1 - SBD'!$A$1:$H$29</definedName>
    <definedName name="_xlnm.Print_Area" localSheetId="1">'2 - SGT'!$A$1:$H$20</definedName>
    <definedName name="_xlnm.Print_Area" localSheetId="2">'3 - DATA CENTER'!$A$1:$H$16</definedName>
    <definedName name="_xlnm.Print_Area" localSheetId="3">'4 - PESSOAL ESPECÍFICO'!$A$1:$L$22</definedName>
    <definedName name="_xlnm.Print_Area" localSheetId="4">'5 - GERAL'!$A$1:$H$18</definedName>
    <definedName name="_xlnm.Print_Area" localSheetId="5">'6 - GAR. DE EXEC. DO CONTRATO'!$A$1:$C$16</definedName>
    <definedName name="_xlnm.Print_Area" localSheetId="6">'7 - TARIFA DE REMUNERAÇÃO'!$A$1:$E$75</definedName>
    <definedName name="_xlnm.Print_Area" localSheetId="7">'8 - ENCARGOS GERAIS '!$A$1:$C$63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2" l="1"/>
  <c r="G13" i="2" s="1"/>
  <c r="D31" i="8" s="1"/>
  <c r="F14" i="2"/>
  <c r="G14" i="2" s="1"/>
  <c r="D32" i="8" s="1"/>
  <c r="F15" i="2"/>
  <c r="G15" i="2" s="1"/>
  <c r="D33" i="8" s="1"/>
  <c r="F16" i="2"/>
  <c r="G16" i="2" s="1"/>
  <c r="D34" i="8" s="1"/>
  <c r="F17" i="2"/>
  <c r="G17" i="2" s="1"/>
  <c r="D35" i="8" s="1"/>
  <c r="F18" i="2"/>
  <c r="G18" i="2" s="1"/>
  <c r="D36" i="8" s="1"/>
  <c r="F19" i="2"/>
  <c r="G19" i="2" s="1"/>
  <c r="D37" i="8" s="1"/>
  <c r="G16" i="1"/>
  <c r="D16" i="8" s="1"/>
  <c r="F13" i="1"/>
  <c r="G13" i="1" s="1"/>
  <c r="D13" i="8" s="1"/>
  <c r="F14" i="1"/>
  <c r="G14" i="1" s="1"/>
  <c r="D14" i="8" s="1"/>
  <c r="F15" i="1"/>
  <c r="G15" i="1" s="1"/>
  <c r="D15" i="8" s="1"/>
  <c r="F16" i="1"/>
  <c r="F17" i="1"/>
  <c r="G17" i="1" s="1"/>
  <c r="D17" i="8" s="1"/>
  <c r="F18" i="1"/>
  <c r="G18" i="1" s="1"/>
  <c r="D18" i="8" s="1"/>
  <c r="F19" i="1"/>
  <c r="G19" i="1" s="1"/>
  <c r="D19" i="8" s="1"/>
  <c r="F20" i="1"/>
  <c r="G20" i="1" s="1"/>
  <c r="D20" i="8" s="1"/>
  <c r="F21" i="1"/>
  <c r="G21" i="1" s="1"/>
  <c r="D21" i="8" s="1"/>
  <c r="F22" i="1"/>
  <c r="G22" i="1" s="1"/>
  <c r="D22" i="8" s="1"/>
  <c r="F23" i="1"/>
  <c r="G23" i="1" s="1"/>
  <c r="D23" i="8" s="1"/>
  <c r="F24" i="1"/>
  <c r="G24" i="1" s="1"/>
  <c r="D24" i="8" s="1"/>
  <c r="F25" i="1"/>
  <c r="G25" i="1" s="1"/>
  <c r="D25" i="8" s="1"/>
  <c r="F26" i="1"/>
  <c r="G26" i="1" s="1"/>
  <c r="D26" i="8" s="1"/>
  <c r="F27" i="1"/>
  <c r="G27" i="1" s="1"/>
  <c r="D27" i="8" s="1"/>
  <c r="F28" i="1"/>
  <c r="G28" i="1" s="1"/>
  <c r="D28" i="8" s="1"/>
  <c r="F12" i="1"/>
  <c r="G12" i="1" s="1"/>
  <c r="D12" i="8" s="1"/>
  <c r="G21" i="6" l="1"/>
  <c r="F13" i="3"/>
  <c r="G13" i="3" s="1"/>
  <c r="D40" i="8" s="1"/>
  <c r="F14" i="3"/>
  <c r="G14" i="3" s="1"/>
  <c r="D41" i="8" s="1"/>
  <c r="F15" i="3"/>
  <c r="G15" i="3" s="1"/>
  <c r="D42" i="8" s="1"/>
  <c r="F20" i="6" l="1"/>
  <c r="F19" i="6"/>
  <c r="F18" i="6"/>
  <c r="F17" i="6"/>
  <c r="F16" i="6"/>
  <c r="F15" i="6"/>
  <c r="F12" i="6"/>
  <c r="F11" i="6"/>
  <c r="C14" i="6" l="1"/>
  <c r="F14" i="6" s="1"/>
  <c r="C13" i="6"/>
  <c r="B14" i="11"/>
  <c r="F13" i="6" l="1"/>
  <c r="F21" i="6" s="1"/>
  <c r="C21" i="6"/>
  <c r="F13" i="5"/>
  <c r="G13" i="5" s="1"/>
  <c r="D56" i="8" s="1"/>
  <c r="F14" i="5"/>
  <c r="G14" i="5" s="1"/>
  <c r="D57" i="8" s="1"/>
  <c r="F15" i="5"/>
  <c r="G15" i="5" s="1"/>
  <c r="D58" i="8" s="1"/>
  <c r="F16" i="5"/>
  <c r="G16" i="5" s="1"/>
  <c r="D59" i="8" s="1"/>
  <c r="F17" i="5"/>
  <c r="G17" i="5" s="1"/>
  <c r="D60" i="8" s="1"/>
  <c r="F12" i="5"/>
  <c r="G12" i="5" s="1"/>
  <c r="D55" i="8" s="1"/>
  <c r="F12" i="3"/>
  <c r="G12" i="3" s="1"/>
  <c r="D39" i="8" s="1"/>
  <c r="D38" i="8" l="1"/>
  <c r="D54" i="8"/>
  <c r="F12" i="2"/>
  <c r="G12" i="2" s="1"/>
  <c r="D30" i="8" s="1"/>
  <c r="D29" i="8" l="1"/>
  <c r="B58" i="9" l="1"/>
  <c r="B52" i="9"/>
  <c r="B42" i="9"/>
  <c r="B28" i="9"/>
  <c r="B26" i="9"/>
  <c r="B24" i="9"/>
  <c r="B16" i="9"/>
  <c r="B17" i="9" s="1"/>
  <c r="B19" i="9" s="1"/>
  <c r="B60" i="9" l="1"/>
  <c r="B32" i="9"/>
  <c r="B30" i="9"/>
  <c r="H19" i="6" l="1"/>
  <c r="I19" i="6" s="1"/>
  <c r="J19" i="6" s="1"/>
  <c r="H20" i="6"/>
  <c r="I20" i="6" s="1"/>
  <c r="J20" i="6" s="1"/>
  <c r="H17" i="6"/>
  <c r="I17" i="6" s="1"/>
  <c r="J17" i="6" s="1"/>
  <c r="H18" i="6"/>
  <c r="I18" i="6" s="1"/>
  <c r="J18" i="6" s="1"/>
  <c r="H11" i="6"/>
  <c r="H13" i="6"/>
  <c r="H14" i="6"/>
  <c r="H15" i="6"/>
  <c r="H16" i="6"/>
  <c r="H12" i="6"/>
  <c r="K17" i="6" l="1"/>
  <c r="D50" i="8" s="1"/>
  <c r="H21" i="6"/>
  <c r="K20" i="6"/>
  <c r="D53" i="8" s="1"/>
  <c r="K18" i="6"/>
  <c r="D51" i="8" s="1"/>
  <c r="K19" i="6"/>
  <c r="D52" i="8" s="1"/>
  <c r="I15" i="6"/>
  <c r="J15" i="6" s="1"/>
  <c r="I16" i="6"/>
  <c r="J16" i="6" s="1"/>
  <c r="I14" i="6"/>
  <c r="I13" i="6"/>
  <c r="J13" i="6" s="1"/>
  <c r="I12" i="6"/>
  <c r="I11" i="6"/>
  <c r="I21" i="6" l="1"/>
  <c r="K15" i="6"/>
  <c r="D48" i="8" s="1"/>
  <c r="K13" i="6"/>
  <c r="D46" i="8" s="1"/>
  <c r="K16" i="6"/>
  <c r="D49" i="8" s="1"/>
  <c r="J14" i="6"/>
  <c r="J11" i="6"/>
  <c r="J12" i="6"/>
  <c r="K14" i="6" l="1"/>
  <c r="D47" i="8" s="1"/>
  <c r="K12" i="6"/>
  <c r="D45" i="8" s="1"/>
  <c r="K11" i="6"/>
  <c r="J21" i="6"/>
  <c r="D44" i="8" l="1"/>
  <c r="D43" i="8" s="1"/>
  <c r="K21" i="6"/>
  <c r="D11" i="8" l="1"/>
  <c r="B15" i="11" l="1"/>
  <c r="D61" i="8" s="1"/>
  <c r="D63" i="8" l="1"/>
  <c r="D64" i="8" s="1"/>
  <c r="D65" i="8" s="1"/>
  <c r="D67" i="8" s="1"/>
  <c r="D73" i="8" l="1"/>
  <c r="D74" i="8" s="1"/>
</calcChain>
</file>

<file path=xl/sharedStrings.xml><?xml version="1.0" encoding="utf-8"?>
<sst xmlns="http://schemas.openxmlformats.org/spreadsheetml/2006/main" count="391" uniqueCount="207">
  <si>
    <t>PLANILHA 1: SISTEMA DE BILHETAGEM DIGITAL (SBD)</t>
  </si>
  <si>
    <t>Discriminação</t>
  </si>
  <si>
    <t>Unidade</t>
  </si>
  <si>
    <t>Quantidade</t>
  </si>
  <si>
    <t>(R$/mês)</t>
  </si>
  <si>
    <t>Custo Unitário</t>
  </si>
  <si>
    <t>Custo Mensal</t>
  </si>
  <si>
    <t>Custo Anual</t>
  </si>
  <si>
    <t>(R$/ano)</t>
  </si>
  <si>
    <t>1.12</t>
  </si>
  <si>
    <t>Software Clearing</t>
  </si>
  <si>
    <t>1.13</t>
  </si>
  <si>
    <t>Software do Gerenciamento do SBD</t>
  </si>
  <si>
    <t>1.14</t>
  </si>
  <si>
    <t>Validadores com Câmera</t>
  </si>
  <si>
    <t>1.1</t>
  </si>
  <si>
    <t>1.2</t>
  </si>
  <si>
    <t>1.3</t>
  </si>
  <si>
    <t>1.4</t>
  </si>
  <si>
    <t>1.5</t>
  </si>
  <si>
    <t>1.6</t>
  </si>
  <si>
    <t>1.7</t>
  </si>
  <si>
    <t>1.8</t>
  </si>
  <si>
    <t>1.9</t>
  </si>
  <si>
    <t>1.10</t>
  </si>
  <si>
    <t>1.11</t>
  </si>
  <si>
    <t>1.15</t>
  </si>
  <si>
    <t>Chips de Comunicação</t>
  </si>
  <si>
    <t>Equipamentos de Comunicação de Dados</t>
  </si>
  <si>
    <t>Estações de Trabalho da Contratada</t>
  </si>
  <si>
    <t>Máquinas de Autoatendimento</t>
  </si>
  <si>
    <t>Rede LAN</t>
  </si>
  <si>
    <t>Rede MAN</t>
  </si>
  <si>
    <t>Rede WAN</t>
  </si>
  <si>
    <t>Servidor de Banco de Dados do SBD</t>
  </si>
  <si>
    <t>Sistema de Transmissão de Dados</t>
  </si>
  <si>
    <t>Sistema Web e Aplicativo Mobile</t>
  </si>
  <si>
    <t>Módulos do SBD</t>
  </si>
  <si>
    <t>2.1</t>
  </si>
  <si>
    <t>2.3</t>
  </si>
  <si>
    <t>Sistema de Comunicação CCO/Motorista</t>
  </si>
  <si>
    <t>2.4</t>
  </si>
  <si>
    <t>Software do SGT</t>
  </si>
  <si>
    <t>2.2</t>
  </si>
  <si>
    <t>2.5</t>
  </si>
  <si>
    <t>PLANILHA 3: DATA CENTER E PROCESSAMENTO DE DADOS</t>
  </si>
  <si>
    <t>3.1</t>
  </si>
  <si>
    <t>Hospedagem</t>
  </si>
  <si>
    <t>Backup de Servidores e Sistemas</t>
  </si>
  <si>
    <t>3.2</t>
  </si>
  <si>
    <t>Serviço de Restauração e Recuperação de Backup</t>
  </si>
  <si>
    <t>Gerente de Relacionamento</t>
  </si>
  <si>
    <t>3.3</t>
  </si>
  <si>
    <t>3.4</t>
  </si>
  <si>
    <t>4.1</t>
  </si>
  <si>
    <t>4.2</t>
  </si>
  <si>
    <t>4.3</t>
  </si>
  <si>
    <t>4.4</t>
  </si>
  <si>
    <t>4.5</t>
  </si>
  <si>
    <t>Sistema de Atendimento ao Público (SAP)</t>
  </si>
  <si>
    <t>Treinamentos</t>
  </si>
  <si>
    <t>1.16</t>
  </si>
  <si>
    <t>2.6</t>
  </si>
  <si>
    <t>Quant.</t>
  </si>
  <si>
    <t>PLANILHA 2: SISTEMA DE GERENCIAMENTO DE TRANSPORTE (SGT)</t>
  </si>
  <si>
    <r>
      <t>N.</t>
    </r>
    <r>
      <rPr>
        <b/>
        <vertAlign val="superscript"/>
        <sz val="12"/>
        <color theme="1"/>
        <rFont val="Times New Roman"/>
        <family val="1"/>
      </rPr>
      <t>o</t>
    </r>
  </si>
  <si>
    <t>und.</t>
  </si>
  <si>
    <r>
      <t>N.</t>
    </r>
    <r>
      <rPr>
        <b/>
        <vertAlign val="superscript"/>
        <sz val="12"/>
        <color theme="1"/>
        <rFont val="Times New Roman"/>
        <family val="1"/>
      </rPr>
      <t xml:space="preserve">o </t>
    </r>
  </si>
  <si>
    <t xml:space="preserve">und. </t>
  </si>
  <si>
    <t>Und.</t>
  </si>
  <si>
    <t>Módulos do SGT</t>
  </si>
  <si>
    <t>Servidores de Banco de Dados do SGT</t>
  </si>
  <si>
    <t>Conjunto</t>
  </si>
  <si>
    <t>conjunto</t>
  </si>
  <si>
    <t>Descrição</t>
  </si>
  <si>
    <t>Custo Total (R$/mês)</t>
  </si>
  <si>
    <t>Qtd. Postos</t>
  </si>
  <si>
    <t>Turnos / escala</t>
  </si>
  <si>
    <t>Qtd. Pessoas</t>
  </si>
  <si>
    <t>Salário  (R$/mês)</t>
  </si>
  <si>
    <t>Encargos Sociais - 41,53% (R$/mês)</t>
  </si>
  <si>
    <t>Custo Unitário  (R$/mês)</t>
  </si>
  <si>
    <t>Total</t>
  </si>
  <si>
    <t>-</t>
  </si>
  <si>
    <t>Projeto Executivo</t>
  </si>
  <si>
    <t>4.6</t>
  </si>
  <si>
    <t>APIs de Integração com equipamentos embarcados</t>
  </si>
  <si>
    <t xml:space="preserve">Telemetria  </t>
  </si>
  <si>
    <t xml:space="preserve">2.7 </t>
  </si>
  <si>
    <t>2.8</t>
  </si>
  <si>
    <t>Nº</t>
  </si>
  <si>
    <t>Bilheteiro</t>
  </si>
  <si>
    <t>PLANILHA 5: GERAL</t>
  </si>
  <si>
    <t>5.1</t>
  </si>
  <si>
    <t xml:space="preserve">Administração </t>
  </si>
  <si>
    <t>5.2</t>
  </si>
  <si>
    <t>5.3</t>
  </si>
  <si>
    <t>Plano de Gerenciamento de Riscos Operacionais</t>
  </si>
  <si>
    <t>5.4</t>
  </si>
  <si>
    <t>5.5</t>
  </si>
  <si>
    <t>5.6</t>
  </si>
  <si>
    <t>Sistema de Bilhetagem Digital</t>
  </si>
  <si>
    <t>Data Center</t>
  </si>
  <si>
    <t>Pessoal</t>
  </si>
  <si>
    <t>R$/ano</t>
  </si>
  <si>
    <t>Folga Semanal</t>
  </si>
  <si>
    <t>Redução Oferta</t>
  </si>
  <si>
    <t>% folgas</t>
  </si>
  <si>
    <t>Nº Semanas</t>
  </si>
  <si>
    <t>% folgas semanais</t>
  </si>
  <si>
    <t>Feriados</t>
  </si>
  <si>
    <t>Nº feriados</t>
  </si>
  <si>
    <t>Férias</t>
  </si>
  <si>
    <t>Cobertura de Faltas</t>
  </si>
  <si>
    <t>FINAL</t>
  </si>
  <si>
    <t>Encargos Sociais</t>
  </si>
  <si>
    <t>GRUPO A</t>
  </si>
  <si>
    <t>SEST</t>
  </si>
  <si>
    <t>SENAT</t>
  </si>
  <si>
    <t>SEBRAE</t>
  </si>
  <si>
    <t>INCRA</t>
  </si>
  <si>
    <t>Salário educação</t>
  </si>
  <si>
    <t>Acidente de trabalho</t>
  </si>
  <si>
    <t>FGTS</t>
  </si>
  <si>
    <t>GRUPO B</t>
  </si>
  <si>
    <t>Abono de férias</t>
  </si>
  <si>
    <t>Décimo terceiro salário</t>
  </si>
  <si>
    <t>GRUPO C</t>
  </si>
  <si>
    <t>GRUPO D</t>
  </si>
  <si>
    <t>(A X B)</t>
  </si>
  <si>
    <t>Taxa Anual Base</t>
  </si>
  <si>
    <t>Custo de Apólice</t>
  </si>
  <si>
    <t>Valor de Apólice Base Anual</t>
  </si>
  <si>
    <t>Custo Total (R$/ano)</t>
  </si>
  <si>
    <t>Item</t>
  </si>
  <si>
    <t>Domingo [A]</t>
  </si>
  <si>
    <t>Sábado [B]</t>
  </si>
  <si>
    <t>[A]+[B]</t>
  </si>
  <si>
    <t xml:space="preserve">Operador do CCO </t>
  </si>
  <si>
    <t>Analista de Rede</t>
  </si>
  <si>
    <t>Atendente do SAP</t>
  </si>
  <si>
    <t>Cadastrador</t>
  </si>
  <si>
    <t>Gerente de Cartões de Transporte</t>
  </si>
  <si>
    <t>Gerente de Mudança</t>
  </si>
  <si>
    <t>Gerente de Entregas de Serviços</t>
  </si>
  <si>
    <t>Gerente do Contrato</t>
  </si>
  <si>
    <t>4.7</t>
  </si>
  <si>
    <t>4.8</t>
  </si>
  <si>
    <t>4.9</t>
  </si>
  <si>
    <t>4.10</t>
  </si>
  <si>
    <t>Postos de Vendas</t>
  </si>
  <si>
    <t>1.17</t>
  </si>
  <si>
    <t>Botoeira Elétrica</t>
  </si>
  <si>
    <t>Custo da Garantia de Execução do Contrato</t>
  </si>
  <si>
    <t>[A] Passageiros Equivalentes Ano (PEq/ ano)</t>
  </si>
  <si>
    <t>[E] Receitas Acessórias (R$/Ano)</t>
  </si>
  <si>
    <t xml:space="preserve">       [G1] ISS (%)</t>
  </si>
  <si>
    <t xml:space="preserve">       [G2] COFINS - Lei 12.860 de 11.09.2013  (%)</t>
  </si>
  <si>
    <t xml:space="preserve">       [G3] PIS - Lei 12.860 de 11.09.2013 (%)</t>
  </si>
  <si>
    <t>[B] Custo Total Anual (R$/ano)</t>
  </si>
  <si>
    <t>[C] Remuneração pela Prestação de Serviços (RPS) [7,31%*B]</t>
  </si>
  <si>
    <t>Botoeiras</t>
  </si>
  <si>
    <t>Seguros</t>
  </si>
  <si>
    <t xml:space="preserve">NOME DA LICITANTE: </t>
  </si>
  <si>
    <t>PARTE I: INSTRUÇÕES GERAIS</t>
  </si>
  <si>
    <t>Seção II: Formulários</t>
  </si>
  <si>
    <t>Anexo B.II: Planilha à Proposta Comercial</t>
  </si>
  <si>
    <t>NOME DA LICITANTE:</t>
  </si>
  <si>
    <t>13.1</t>
  </si>
  <si>
    <t>13.2</t>
  </si>
  <si>
    <t>13.3</t>
  </si>
  <si>
    <t>PLANILHA 8: ENCARGOS GERAIS</t>
  </si>
  <si>
    <r>
      <t>Edital de Concorrência Eletrônica n.</t>
    </r>
    <r>
      <rPr>
        <vertAlign val="superscript"/>
        <sz val="12"/>
        <rFont val="Times New Roman"/>
        <family val="1"/>
      </rPr>
      <t>o</t>
    </r>
    <r>
      <rPr>
        <sz val="12"/>
        <rFont val="Times New Roman"/>
        <family val="1"/>
      </rPr>
      <t xml:space="preserve"> 002/2025 – ARTRAN/PA</t>
    </r>
  </si>
  <si>
    <r>
      <t>Edital de Concorrência Eletrônica n.</t>
    </r>
    <r>
      <rPr>
        <vertAlign val="superscript"/>
        <sz val="12"/>
        <color theme="1"/>
        <rFont val="Times New Roman"/>
        <family val="1"/>
      </rPr>
      <t>o</t>
    </r>
    <r>
      <rPr>
        <sz val="12"/>
        <color theme="1"/>
        <rFont val="Times New Roman"/>
        <family val="1"/>
      </rPr>
      <t xml:space="preserve"> 002/2025 – ARTRAN/PA</t>
    </r>
  </si>
  <si>
    <t>UCPs (caso seja um módulo separado do validador)</t>
  </si>
  <si>
    <t>Ajuste para Folgas Semanais, Férias etc.</t>
  </si>
  <si>
    <t>Seguro de Responsabilidade Civil</t>
  </si>
  <si>
    <t>PLANILHA 6: GARANTIA DE EXECUÇÃO DO CONTRATO</t>
  </si>
  <si>
    <t>2% do Valor de Receita Anual do Contrato</t>
  </si>
  <si>
    <t>[D] Custo Total sem Receitas Acessórias, sem Tributos (R$/ ano)  [B+C]</t>
  </si>
  <si>
    <t>Geral</t>
  </si>
  <si>
    <t>INSS (*)</t>
  </si>
  <si>
    <t>Aviso prévio indenizado</t>
  </si>
  <si>
    <t>Depósito por rescisão</t>
  </si>
  <si>
    <t>Indenização adicional</t>
  </si>
  <si>
    <t>Aviso prévio trabalhado(**)</t>
  </si>
  <si>
    <t>Licença paternidade(**)</t>
  </si>
  <si>
    <t>Licença funeral(**)</t>
  </si>
  <si>
    <t>Licença casamento(**)</t>
  </si>
  <si>
    <t>Adicional noturno(**)</t>
  </si>
  <si>
    <t>(*) Encargos substituído pela alíquota de 2% sobre a receita bruta, conforme a lei 14.288/2021.</t>
  </si>
  <si>
    <t>(**) Valores estimados com base em uma situação média</t>
  </si>
  <si>
    <t>[I} Valor de Receita Anual do Contrato (R$/ ano) [H*A]</t>
  </si>
  <si>
    <t>PLANILHA 4: PESSOAL ESPECÍFICO</t>
  </si>
  <si>
    <t>Percentual de Pessoal Específico para Cobrir Folgas, Férias etc</t>
  </si>
  <si>
    <t>Ambientes de Data Center</t>
  </si>
  <si>
    <t>Cartões Físicos de Transporte</t>
  </si>
  <si>
    <t>Garantia de Execução do Contrato</t>
  </si>
  <si>
    <t>Sistema de Gerenciamento de Transporte</t>
  </si>
  <si>
    <t>PLANILHA 7: TARIFA DE REMUNERAÇÃO PROPOSTA</t>
  </si>
  <si>
    <t>[F] Tarifa de Remuneração Proposta sem Receitas Acessórias e sem Tributos (R$)  [D / A]</t>
  </si>
  <si>
    <t xml:space="preserve">[H] Tarifa de Remuneração Proposta com tributos (R$)   </t>
  </si>
  <si>
    <t>13.4</t>
  </si>
  <si>
    <t xml:space="preserve">       [G4] TRFC-TRANSPORTE -Lei Estadual n.º 10.308/2023 (%)</t>
  </si>
  <si>
    <t>[G] Tributos [G1+G2+G3+G4] (%)</t>
  </si>
  <si>
    <t>Terminal do Motorista do Sistema de Comunicação CCO/Motorista</t>
  </si>
  <si>
    <t xml:space="preserve">Telemetria (incluindo Módulo Digital Concentrador de Dados da Telemetria)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</si>
</sst>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&quot;R$&quot;* #,##0.00_-;\-&quot;R$&quot;* #,##0.00_-;_-&quot;R$&quot;* &quot;-&quot;??_-;_-@_-"/>
    <numFmt numFmtId="165" formatCode="_-* #,##0_-;\-* #,##0_-;_-* &quot;-&quot;??_-;_-@_-"/>
    <numFmt numFmtId="166" formatCode="&quot;R$&quot;\ #,##0.00;[Red]&quot;R$&quot;\ #,##0.00"/>
    <numFmt numFmtId="167" formatCode="0.0%"/>
    <numFmt numFmtId="168" formatCode="0.0000%"/>
    <numFmt numFmtId="169" formatCode="&quot;IOF( &quot;0.00%&quot; )&quot;"/>
    <numFmt numFmtId="170" formatCode="_-[$R$-416]\ * #,##0.00_-;\-[$R$-416]\ * #,##0.00_-;_-[$R$-416]\ * &quot;-&quot;??_-;_-@_-"/>
  </numFmts>
  <fonts count="19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0"/>
      <name val="Times New Roman"/>
      <family val="1"/>
    </font>
    <font>
      <sz val="12"/>
      <color rgb="FFFF0000"/>
      <name val="Times New Roman"/>
      <family val="1"/>
    </font>
    <font>
      <b/>
      <vertAlign val="superscript"/>
      <sz val="12"/>
      <color theme="1"/>
      <name val="Times New Roman"/>
      <family val="1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b/>
      <sz val="12"/>
      <name val="Times New Roman"/>
      <family val="1"/>
    </font>
    <font>
      <sz val="12"/>
      <name val="Helv"/>
    </font>
    <font>
      <b/>
      <sz val="12"/>
      <color indexed="8"/>
      <name val="Times New Roman"/>
      <family val="1"/>
    </font>
    <font>
      <sz val="9"/>
      <color theme="1"/>
      <name val="Calibri"/>
      <family val="2"/>
      <charset val="128"/>
      <scheme val="minor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vertAlign val="superscript"/>
      <sz val="12"/>
      <name val="Times New Roman"/>
      <family val="1"/>
    </font>
    <font>
      <vertAlign val="superscript"/>
      <sz val="12"/>
      <color theme="1"/>
      <name val="Times New Roman"/>
      <family val="1"/>
    </font>
    <font>
      <sz val="10"/>
      <color theme="1"/>
      <name val="Times New Roman"/>
      <family val="1"/>
    </font>
    <font>
      <sz val="11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58">
    <xf numFmtId="0" fontId="0" fillId="0" borderId="0"/>
    <xf numFmtId="0" fontId="3" fillId="0" borderId="0" applyNumberFormat="0" applyFill="0" applyBorder="0" applyProtection="0">
      <alignment vertical="top" wrapText="1"/>
    </xf>
    <xf numFmtId="9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37" fontId="10" fillId="0" borderId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12" fillId="0" borderId="0">
      <alignment vertical="center"/>
    </xf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</cellStyleXfs>
  <cellXfs count="143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8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horizontal="left" vertical="center"/>
    </xf>
    <xf numFmtId="0" fontId="2" fillId="0" borderId="0" xfId="0" applyFont="1" applyAlignment="1">
      <alignment vertical="center"/>
    </xf>
    <xf numFmtId="0" fontId="1" fillId="0" borderId="1" xfId="0" applyFont="1" applyBorder="1" applyAlignment="1">
      <alignment horizontal="left" vertical="center" indent="3"/>
    </xf>
    <xf numFmtId="9" fontId="1" fillId="0" borderId="1" xfId="5" applyFont="1" applyBorder="1" applyAlignment="1">
      <alignment vertical="center"/>
    </xf>
    <xf numFmtId="0" fontId="8" fillId="3" borderId="1" xfId="0" applyFont="1" applyFill="1" applyBorder="1" applyAlignment="1">
      <alignment vertical="center"/>
    </xf>
    <xf numFmtId="10" fontId="1" fillId="0" borderId="1" xfId="5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10" fontId="1" fillId="2" borderId="1" xfId="5" applyNumberFormat="1" applyFont="1" applyFill="1" applyBorder="1" applyAlignment="1">
      <alignment vertical="center"/>
    </xf>
    <xf numFmtId="10" fontId="2" fillId="2" borderId="1" xfId="5" applyNumberFormat="1" applyFont="1" applyFill="1" applyBorder="1" applyAlignment="1">
      <alignment vertical="center"/>
    </xf>
    <xf numFmtId="167" fontId="8" fillId="0" borderId="1" xfId="5" applyNumberFormat="1" applyFont="1" applyBorder="1" applyAlignment="1">
      <alignment vertical="center"/>
    </xf>
    <xf numFmtId="10" fontId="8" fillId="0" borderId="1" xfId="5" applyNumberFormat="1" applyFont="1" applyBorder="1" applyAlignment="1">
      <alignment vertical="center"/>
    </xf>
    <xf numFmtId="10" fontId="8" fillId="0" borderId="1" xfId="5" applyNumberFormat="1" applyFont="1" applyFill="1" applyBorder="1" applyAlignment="1">
      <alignment vertical="center"/>
    </xf>
    <xf numFmtId="0" fontId="8" fillId="0" borderId="1" xfId="6" applyNumberFormat="1" applyFont="1" applyBorder="1" applyAlignment="1">
      <alignment horizontal="left" vertical="center"/>
    </xf>
    <xf numFmtId="4" fontId="8" fillId="0" borderId="1" xfId="6" applyNumberFormat="1" applyFont="1" applyBorder="1" applyAlignment="1">
      <alignment horizontal="right" vertical="center"/>
    </xf>
    <xf numFmtId="169" fontId="8" fillId="0" borderId="1" xfId="6" applyNumberFormat="1" applyFont="1" applyBorder="1" applyAlignment="1">
      <alignment horizontal="left" vertical="center"/>
    </xf>
    <xf numFmtId="4" fontId="9" fillId="0" borderId="1" xfId="6" applyNumberFormat="1" applyFont="1" applyBorder="1" applyAlignment="1">
      <alignment horizontal="right" vertical="center"/>
    </xf>
    <xf numFmtId="0" fontId="8" fillId="0" borderId="0" xfId="1" applyFont="1" applyAlignment="1">
      <alignment vertical="center"/>
    </xf>
    <xf numFmtId="0" fontId="9" fillId="0" borderId="0" xfId="1" applyFont="1" applyAlignment="1">
      <alignment vertical="center"/>
    </xf>
    <xf numFmtId="43" fontId="8" fillId="0" borderId="0" xfId="3" applyFont="1" applyAlignment="1">
      <alignment vertical="center"/>
    </xf>
    <xf numFmtId="0" fontId="9" fillId="0" borderId="1" xfId="1" applyFont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43" fontId="8" fillId="0" borderId="1" xfId="3" applyFont="1" applyBorder="1" applyAlignment="1">
      <alignment vertical="center"/>
    </xf>
    <xf numFmtId="0" fontId="9" fillId="2" borderId="1" xfId="1" applyFont="1" applyFill="1" applyBorder="1" applyAlignment="1">
      <alignment vertical="center"/>
    </xf>
    <xf numFmtId="0" fontId="9" fillId="2" borderId="1" xfId="3" applyNumberFormat="1" applyFont="1" applyFill="1" applyBorder="1" applyAlignment="1">
      <alignment horizontal="right" vertical="center"/>
    </xf>
    <xf numFmtId="165" fontId="9" fillId="2" borderId="1" xfId="3" applyNumberFormat="1" applyFont="1" applyFill="1" applyBorder="1" applyAlignment="1">
      <alignment vertical="center"/>
    </xf>
    <xf numFmtId="166" fontId="9" fillId="2" borderId="1" xfId="3" applyNumberFormat="1" applyFont="1" applyFill="1" applyBorder="1" applyAlignment="1">
      <alignment vertical="center"/>
    </xf>
    <xf numFmtId="0" fontId="11" fillId="2" borderId="1" xfId="1" applyFont="1" applyFill="1" applyBorder="1" applyAlignment="1">
      <alignment horizontal="center" vertical="center" wrapText="1"/>
    </xf>
    <xf numFmtId="0" fontId="9" fillId="2" borderId="1" xfId="1" applyFont="1" applyFill="1" applyBorder="1" applyAlignment="1">
      <alignment horizontal="center" vertical="center"/>
    </xf>
    <xf numFmtId="0" fontId="9" fillId="2" borderId="1" xfId="1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indent="3"/>
    </xf>
    <xf numFmtId="0" fontId="1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4" fontId="1" fillId="0" borderId="0" xfId="0" applyNumberFormat="1" applyFont="1" applyAlignment="1">
      <alignment vertical="center"/>
    </xf>
    <xf numFmtId="44" fontId="1" fillId="0" borderId="0" xfId="0" applyNumberFormat="1" applyFont="1"/>
    <xf numFmtId="0" fontId="14" fillId="2" borderId="6" xfId="0" applyFont="1" applyFill="1" applyBorder="1" applyAlignment="1">
      <alignment horizontal="left" vertical="center" wrapText="1"/>
    </xf>
    <xf numFmtId="164" fontId="1" fillId="0" borderId="1" xfId="0" applyNumberFormat="1" applyFont="1" applyBorder="1"/>
    <xf numFmtId="164" fontId="2" fillId="4" borderId="1" xfId="0" applyNumberFormat="1" applyFont="1" applyFill="1" applyBorder="1" applyAlignment="1">
      <alignment horizontal="left" vertical="center"/>
    </xf>
    <xf numFmtId="164" fontId="1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10" fontId="1" fillId="0" borderId="1" xfId="0" applyNumberFormat="1" applyFont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/>
    </xf>
    <xf numFmtId="164" fontId="2" fillId="2" borderId="1" xfId="0" applyNumberFormat="1" applyFont="1" applyFill="1" applyBorder="1"/>
    <xf numFmtId="164" fontId="1" fillId="0" borderId="1" xfId="0" applyNumberFormat="1" applyFont="1" applyBorder="1" applyAlignment="1">
      <alignment horizontal="left" indent="2"/>
    </xf>
    <xf numFmtId="164" fontId="2" fillId="2" borderId="1" xfId="0" applyNumberFormat="1" applyFont="1" applyFill="1" applyBorder="1" applyAlignment="1">
      <alignment horizontal="left" vertical="center"/>
    </xf>
    <xf numFmtId="43" fontId="2" fillId="2" borderId="1" xfId="4" applyFont="1" applyFill="1" applyBorder="1" applyAlignment="1">
      <alignment vertical="center"/>
    </xf>
    <xf numFmtId="10" fontId="2" fillId="4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Alignment="1">
      <alignment vertical="center"/>
    </xf>
    <xf numFmtId="43" fontId="1" fillId="0" borderId="0" xfId="0" applyNumberFormat="1" applyFont="1"/>
    <xf numFmtId="167" fontId="2" fillId="3" borderId="1" xfId="0" applyNumberFormat="1" applyFont="1" applyFill="1" applyBorder="1" applyAlignment="1">
      <alignment vertical="center"/>
    </xf>
    <xf numFmtId="0" fontId="1" fillId="3" borderId="0" xfId="0" applyFont="1" applyFill="1" applyAlignment="1">
      <alignment vertical="center"/>
    </xf>
    <xf numFmtId="10" fontId="2" fillId="3" borderId="1" xfId="0" applyNumberFormat="1" applyFont="1" applyFill="1" applyBorder="1" applyAlignment="1">
      <alignment vertical="center"/>
    </xf>
    <xf numFmtId="0" fontId="8" fillId="3" borderId="0" xfId="0" applyFont="1" applyFill="1" applyAlignment="1">
      <alignment vertical="center"/>
    </xf>
    <xf numFmtId="10" fontId="8" fillId="3" borderId="1" xfId="5" applyNumberFormat="1" applyFont="1" applyFill="1" applyBorder="1" applyAlignment="1">
      <alignment vertical="center"/>
    </xf>
    <xf numFmtId="0" fontId="8" fillId="3" borderId="5" xfId="0" applyFont="1" applyFill="1" applyBorder="1" applyAlignment="1">
      <alignment vertical="center"/>
    </xf>
    <xf numFmtId="10" fontId="2" fillId="3" borderId="1" xfId="5" applyNumberFormat="1" applyFont="1" applyFill="1" applyBorder="1" applyAlignment="1">
      <alignment vertical="center"/>
    </xf>
    <xf numFmtId="0" fontId="1" fillId="3" borderId="0" xfId="0" applyFont="1" applyFill="1"/>
    <xf numFmtId="0" fontId="2" fillId="3" borderId="0" xfId="0" applyFont="1" applyFill="1"/>
    <xf numFmtId="0" fontId="2" fillId="3" borderId="0" xfId="0" applyFont="1" applyFill="1" applyAlignment="1">
      <alignment vertical="center"/>
    </xf>
    <xf numFmtId="0" fontId="1" fillId="3" borderId="0" xfId="0" applyFont="1" applyFill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164" fontId="1" fillId="3" borderId="1" xfId="0" applyNumberFormat="1" applyFont="1" applyFill="1" applyBorder="1" applyAlignment="1">
      <alignment horizontal="left" vertical="center"/>
    </xf>
    <xf numFmtId="0" fontId="1" fillId="3" borderId="1" xfId="0" applyFont="1" applyFill="1" applyBorder="1" applyAlignment="1">
      <alignment vertical="center" wrapText="1"/>
    </xf>
    <xf numFmtId="164" fontId="1" fillId="3" borderId="1" xfId="0" applyNumberFormat="1" applyFont="1" applyFill="1" applyBorder="1" applyAlignment="1">
      <alignment vertical="center"/>
    </xf>
    <xf numFmtId="3" fontId="1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vertical="center"/>
    </xf>
    <xf numFmtId="0" fontId="1" fillId="3" borderId="1" xfId="0" applyFont="1" applyFill="1" applyBorder="1" applyAlignment="1">
      <alignment horizontal="left" vertical="center"/>
    </xf>
    <xf numFmtId="0" fontId="1" fillId="3" borderId="0" xfId="0" applyFont="1" applyFill="1" applyAlignment="1">
      <alignment horizontal="center"/>
    </xf>
    <xf numFmtId="0" fontId="4" fillId="3" borderId="0" xfId="0" applyFont="1" applyFill="1"/>
    <xf numFmtId="0" fontId="8" fillId="3" borderId="0" xfId="1" applyFont="1" applyFill="1" applyAlignment="1">
      <alignment vertical="center"/>
    </xf>
    <xf numFmtId="0" fontId="8" fillId="3" borderId="0" xfId="1" applyFont="1" applyFill="1" applyBorder="1" applyAlignment="1">
      <alignment vertical="center"/>
    </xf>
    <xf numFmtId="165" fontId="8" fillId="3" borderId="0" xfId="3" applyNumberFormat="1" applyFont="1" applyFill="1" applyAlignment="1">
      <alignment vertical="center"/>
    </xf>
    <xf numFmtId="43" fontId="8" fillId="3" borderId="0" xfId="3" applyFont="1" applyFill="1" applyAlignment="1">
      <alignment vertical="center"/>
    </xf>
    <xf numFmtId="0" fontId="9" fillId="3" borderId="0" xfId="1" applyFont="1" applyFill="1" applyAlignment="1">
      <alignment vertical="center"/>
    </xf>
    <xf numFmtId="164" fontId="1" fillId="3" borderId="1" xfId="0" applyNumberFormat="1" applyFont="1" applyFill="1" applyBorder="1" applyAlignment="1">
      <alignment horizontal="left" indent="2"/>
    </xf>
    <xf numFmtId="164" fontId="1" fillId="3" borderId="1" xfId="0" applyNumberFormat="1" applyFont="1" applyFill="1" applyBorder="1"/>
    <xf numFmtId="0" fontId="13" fillId="2" borderId="5" xfId="0" applyFont="1" applyFill="1" applyBorder="1" applyAlignment="1">
      <alignment horizontal="left" vertical="center" wrapText="1"/>
    </xf>
    <xf numFmtId="44" fontId="1" fillId="4" borderId="1" xfId="57" applyFont="1" applyFill="1" applyBorder="1" applyAlignment="1" applyProtection="1">
      <alignment horizontal="left" vertical="center"/>
      <protection locked="0"/>
    </xf>
    <xf numFmtId="44" fontId="1" fillId="4" borderId="1" xfId="57" applyFont="1" applyFill="1" applyBorder="1" applyAlignment="1" applyProtection="1">
      <alignment horizontal="center" vertical="center"/>
      <protection locked="0"/>
    </xf>
    <xf numFmtId="164" fontId="1" fillId="4" borderId="1" xfId="0" applyNumberFormat="1" applyFont="1" applyFill="1" applyBorder="1" applyAlignment="1" applyProtection="1">
      <alignment vertical="center"/>
      <protection locked="0"/>
    </xf>
    <xf numFmtId="164" fontId="1" fillId="4" borderId="1" xfId="0" applyNumberFormat="1" applyFont="1" applyFill="1" applyBorder="1" applyProtection="1">
      <protection locked="0"/>
    </xf>
    <xf numFmtId="44" fontId="8" fillId="4" borderId="1" xfId="57" applyFont="1" applyFill="1" applyBorder="1" applyAlignment="1" applyProtection="1">
      <alignment vertic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170" fontId="1" fillId="4" borderId="1" xfId="57" applyNumberFormat="1" applyFont="1" applyFill="1" applyBorder="1" applyAlignment="1" applyProtection="1">
      <alignment vertical="center"/>
      <protection locked="0"/>
    </xf>
    <xf numFmtId="44" fontId="8" fillId="4" borderId="1" xfId="57" applyFont="1" applyFill="1" applyBorder="1" applyAlignment="1" applyProtection="1">
      <alignment horizontal="right" vertical="center"/>
      <protection locked="0"/>
    </xf>
    <xf numFmtId="168" fontId="8" fillId="4" borderId="1" xfId="6" applyNumberFormat="1" applyFont="1" applyFill="1" applyBorder="1" applyAlignment="1" applyProtection="1">
      <alignment horizontal="right" vertical="center"/>
      <protection locked="0"/>
    </xf>
    <xf numFmtId="4" fontId="8" fillId="4" borderId="1" xfId="6" applyNumberFormat="1" applyFont="1" applyFill="1" applyBorder="1" applyAlignment="1" applyProtection="1">
      <alignment horizontal="right" vertical="center"/>
      <protection locked="0"/>
    </xf>
    <xf numFmtId="0" fontId="1" fillId="3" borderId="1" xfId="0" applyFont="1" applyFill="1" applyBorder="1" applyAlignment="1">
      <alignment horizontal="left" vertical="center" indent="3"/>
    </xf>
    <xf numFmtId="43" fontId="1" fillId="3" borderId="1" xfId="4" applyFont="1" applyFill="1" applyBorder="1" applyAlignment="1">
      <alignment horizontal="left" vertical="center"/>
    </xf>
    <xf numFmtId="44" fontId="1" fillId="3" borderId="0" xfId="0" applyNumberFormat="1" applyFont="1" applyFill="1"/>
    <xf numFmtId="43" fontId="18" fillId="3" borderId="1" xfId="4" applyFont="1" applyFill="1" applyBorder="1" applyAlignment="1">
      <alignment horizontal="left" vertical="center"/>
    </xf>
    <xf numFmtId="0" fontId="9" fillId="4" borderId="5" xfId="0" applyFont="1" applyFill="1" applyBorder="1" applyAlignment="1" applyProtection="1">
      <alignment horizontal="left" vertical="center"/>
      <protection locked="0"/>
    </xf>
    <xf numFmtId="0" fontId="9" fillId="4" borderId="10" xfId="0" applyFont="1" applyFill="1" applyBorder="1" applyAlignment="1" applyProtection="1">
      <alignment horizontal="left" vertical="center"/>
      <protection locked="0"/>
    </xf>
    <xf numFmtId="0" fontId="9" fillId="4" borderId="6" xfId="0" applyFont="1" applyFill="1" applyBorder="1" applyAlignment="1" applyProtection="1">
      <alignment horizontal="left" vertical="center"/>
      <protection locked="0"/>
    </xf>
    <xf numFmtId="0" fontId="2" fillId="0" borderId="5" xfId="0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5" borderId="1" xfId="0" applyFont="1" applyFill="1" applyBorder="1" applyAlignment="1">
      <alignment horizontal="center" vertical="center"/>
    </xf>
    <xf numFmtId="0" fontId="2" fillId="4" borderId="5" xfId="0" applyFont="1" applyFill="1" applyBorder="1" applyAlignment="1" applyProtection="1">
      <alignment horizontal="left" vertical="center"/>
      <protection locked="0"/>
    </xf>
    <xf numFmtId="0" fontId="2" fillId="4" borderId="10" xfId="0" applyFont="1" applyFill="1" applyBorder="1" applyAlignment="1" applyProtection="1">
      <alignment horizontal="left" vertical="center"/>
      <protection locked="0"/>
    </xf>
    <xf numFmtId="0" fontId="2" fillId="4" borderId="6" xfId="0" applyFont="1" applyFill="1" applyBorder="1" applyAlignment="1" applyProtection="1">
      <alignment horizontal="left" vertical="center"/>
      <protection locked="0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9" fillId="2" borderId="5" xfId="1" applyFont="1" applyFill="1" applyBorder="1" applyAlignment="1">
      <alignment horizontal="right" vertical="center"/>
    </xf>
    <xf numFmtId="0" fontId="9" fillId="2" borderId="6" xfId="1" applyFont="1" applyFill="1" applyBorder="1" applyAlignment="1">
      <alignment horizontal="right" vertical="center"/>
    </xf>
    <xf numFmtId="0" fontId="2" fillId="3" borderId="5" xfId="0" applyFont="1" applyFill="1" applyBorder="1" applyAlignment="1">
      <alignment horizontal="left"/>
    </xf>
    <xf numFmtId="0" fontId="2" fillId="3" borderId="10" xfId="0" applyFont="1" applyFill="1" applyBorder="1" applyAlignment="1">
      <alignment horizontal="left"/>
    </xf>
    <xf numFmtId="0" fontId="2" fillId="3" borderId="6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3" borderId="1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14" fillId="3" borderId="1" xfId="0" applyFont="1" applyFill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 indent="3"/>
    </xf>
    <xf numFmtId="0" fontId="1" fillId="0" borderId="3" xfId="0" applyFont="1" applyBorder="1" applyAlignment="1">
      <alignment horizontal="left" vertical="center" wrapText="1" indent="3"/>
    </xf>
    <xf numFmtId="0" fontId="13" fillId="2" borderId="5" xfId="0" applyFont="1" applyFill="1" applyBorder="1" applyAlignment="1">
      <alignment horizontal="left" vertical="center" wrapText="1"/>
    </xf>
    <xf numFmtId="0" fontId="13" fillId="2" borderId="6" xfId="0" applyFont="1" applyFill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 indent="3"/>
    </xf>
    <xf numFmtId="0" fontId="1" fillId="0" borderId="6" xfId="0" applyFont="1" applyBorder="1" applyAlignment="1">
      <alignment horizontal="left" vertical="center" wrapText="1" indent="3"/>
    </xf>
    <xf numFmtId="0" fontId="2" fillId="2" borderId="1" xfId="0" applyFont="1" applyFill="1" applyBorder="1" applyAlignment="1">
      <alignment horizontal="center" vertical="center" wrapText="1"/>
    </xf>
    <xf numFmtId="0" fontId="17" fillId="3" borderId="0" xfId="0" applyFont="1" applyFill="1" applyAlignment="1">
      <alignment horizontal="left" vertical="center"/>
    </xf>
    <xf numFmtId="0" fontId="17" fillId="3" borderId="11" xfId="0" applyFont="1" applyFill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1" fillId="0" borderId="9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8" fillId="3" borderId="12" xfId="0" applyFont="1" applyFill="1" applyBorder="1" applyAlignment="1">
      <alignment horizontal="left" vertical="center"/>
    </xf>
  </cellXfs>
  <cellStyles count="58">
    <cellStyle name="Moeda" xfId="57" builtinId="4"/>
    <cellStyle name="Moeda 2" xfId="11"/>
    <cellStyle name="Moeda 2 2" xfId="16"/>
    <cellStyle name="Moeda 2 2 2" xfId="27"/>
    <cellStyle name="Moeda 2 2 2 2" xfId="52"/>
    <cellStyle name="Moeda 2 2 3" xfId="42"/>
    <cellStyle name="Moeda 2 3" xfId="22"/>
    <cellStyle name="Moeda 2 3 2" xfId="47"/>
    <cellStyle name="Moeda 2 4" xfId="37"/>
    <cellStyle name="Moeda 3" xfId="14"/>
    <cellStyle name="Moeda 3 2" xfId="25"/>
    <cellStyle name="Moeda 3 2 2" xfId="50"/>
    <cellStyle name="Moeda 3 3" xfId="40"/>
    <cellStyle name="Moeda 4" xfId="20"/>
    <cellStyle name="Moeda 4 2" xfId="45"/>
    <cellStyle name="Moeda 5" xfId="8"/>
    <cellStyle name="Moeda 5 2" xfId="35"/>
    <cellStyle name="Moeda 6" xfId="29"/>
    <cellStyle name="Moeda 6 2" xfId="54"/>
    <cellStyle name="Moeda 7" xfId="31"/>
    <cellStyle name="Moeda 7 2" xfId="56"/>
    <cellStyle name="Normal" xfId="0" builtinId="0"/>
    <cellStyle name="Normal 2" xfId="9"/>
    <cellStyle name="Normal 2 2" xfId="18"/>
    <cellStyle name="Normal 3" xfId="1"/>
    <cellStyle name="Normal_Rodoanel Sul Leste V3 sh" xfId="6"/>
    <cellStyle name="Porcentagem" xfId="5" builtinId="5"/>
    <cellStyle name="Porcentagem 2" xfId="2"/>
    <cellStyle name="Vírgula" xfId="4" builtinId="3"/>
    <cellStyle name="Vírgula 2" xfId="10"/>
    <cellStyle name="Vírgula 2 2" xfId="15"/>
    <cellStyle name="Vírgula 2 2 2" xfId="26"/>
    <cellStyle name="Vírgula 2 2 2 2" xfId="51"/>
    <cellStyle name="Vírgula 2 2 3" xfId="41"/>
    <cellStyle name="Vírgula 2 3" xfId="21"/>
    <cellStyle name="Vírgula 2 3 2" xfId="46"/>
    <cellStyle name="Vírgula 2 4" xfId="36"/>
    <cellStyle name="Vírgula 3" xfId="3"/>
    <cellStyle name="Vírgula 3 2" xfId="17"/>
    <cellStyle name="Vírgula 3 2 2" xfId="28"/>
    <cellStyle name="Vírgula 3 2 2 2" xfId="53"/>
    <cellStyle name="Vírgula 3 2 3" xfId="43"/>
    <cellStyle name="Vírgula 3 3" xfId="23"/>
    <cellStyle name="Vírgula 3 3 2" xfId="48"/>
    <cellStyle name="Vírgula 3 4" xfId="30"/>
    <cellStyle name="Vírgula 3 4 2" xfId="55"/>
    <cellStyle name="Vírgula 3 5" xfId="12"/>
    <cellStyle name="Vírgula 3 5 2" xfId="38"/>
    <cellStyle name="Vírgula 3 6" xfId="32"/>
    <cellStyle name="Vírgula 4" xfId="13"/>
    <cellStyle name="Vírgula 4 2" xfId="24"/>
    <cellStyle name="Vírgula 4 2 2" xfId="49"/>
    <cellStyle name="Vírgula 4 3" xfId="39"/>
    <cellStyle name="Vírgula 5" xfId="19"/>
    <cellStyle name="Vírgula 5 2" xfId="44"/>
    <cellStyle name="Vírgula 6" xfId="7"/>
    <cellStyle name="Vírgula 6 2" xfId="34"/>
    <cellStyle name="Vírgula 7" xfId="3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13138</xdr:colOff>
      <xdr:row>0</xdr:row>
      <xdr:rowOff>183931</xdr:rowOff>
    </xdr:from>
    <xdr:to>
      <xdr:col>6</xdr:col>
      <xdr:colOff>1214931</xdr:colOff>
      <xdr:row>3</xdr:row>
      <xdr:rowOff>158495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50AE5B83-19FB-416A-8689-5FA8F97C1C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9406"/>
        <a:stretch>
          <a:fillRect/>
        </a:stretch>
      </xdr:blipFill>
      <xdr:spPr bwMode="auto">
        <a:xfrm>
          <a:off x="8230914" y="183931"/>
          <a:ext cx="1201793" cy="5657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426983</xdr:colOff>
      <xdr:row>0</xdr:row>
      <xdr:rowOff>158968</xdr:rowOff>
    </xdr:from>
    <xdr:to>
      <xdr:col>6</xdr:col>
      <xdr:colOff>1129862</xdr:colOff>
      <xdr:row>3</xdr:row>
      <xdr:rowOff>179050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FEA3270D-EC6E-4A67-9325-5C0853D4B2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9406"/>
        <a:stretch>
          <a:fillRect/>
        </a:stretch>
      </xdr:blipFill>
      <xdr:spPr bwMode="auto">
        <a:xfrm>
          <a:off x="8060121" y="158968"/>
          <a:ext cx="1819603" cy="6112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261662</xdr:colOff>
      <xdr:row>1</xdr:row>
      <xdr:rowOff>81644</xdr:rowOff>
    </xdr:from>
    <xdr:to>
      <xdr:col>6</xdr:col>
      <xdr:colOff>975946</xdr:colOff>
      <xdr:row>3</xdr:row>
      <xdr:rowOff>175861</xdr:rowOff>
    </xdr:to>
    <xdr:pic>
      <xdr:nvPicPr>
        <xdr:cNvPr id="3" name="Imagem 1">
          <a:extLst>
            <a:ext uri="{FF2B5EF4-FFF2-40B4-BE49-F238E27FC236}">
              <a16:creationId xmlns:a16="http://schemas.microsoft.com/office/drawing/2014/main" id="{016B08F6-8DE1-4500-98B9-2D0D3B5947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9406"/>
        <a:stretch>
          <a:fillRect/>
        </a:stretch>
      </xdr:blipFill>
      <xdr:spPr bwMode="auto">
        <a:xfrm>
          <a:off x="6548162" y="283030"/>
          <a:ext cx="1704884" cy="4969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591207</xdr:colOff>
      <xdr:row>0</xdr:row>
      <xdr:rowOff>157656</xdr:rowOff>
    </xdr:from>
    <xdr:to>
      <xdr:col>10</xdr:col>
      <xdr:colOff>943936</xdr:colOff>
      <xdr:row>3</xdr:row>
      <xdr:rowOff>27793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BF83804E-DEB4-4B74-9A43-F8D742BB0D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9406"/>
        <a:stretch>
          <a:fillRect/>
        </a:stretch>
      </xdr:blipFill>
      <xdr:spPr bwMode="auto">
        <a:xfrm>
          <a:off x="9616966" y="157656"/>
          <a:ext cx="1370918" cy="4613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490903</xdr:colOff>
      <xdr:row>1</xdr:row>
      <xdr:rowOff>29308</xdr:rowOff>
    </xdr:from>
    <xdr:to>
      <xdr:col>6</xdr:col>
      <xdr:colOff>858033</xdr:colOff>
      <xdr:row>3</xdr:row>
      <xdr:rowOff>94998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A05C7268-90D4-460F-AFC3-46A8CDF15A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9406"/>
        <a:stretch>
          <a:fillRect/>
        </a:stretch>
      </xdr:blipFill>
      <xdr:spPr bwMode="auto">
        <a:xfrm>
          <a:off x="6806711" y="227135"/>
          <a:ext cx="1370918" cy="4613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185203</xdr:colOff>
      <xdr:row>1</xdr:row>
      <xdr:rowOff>105659</xdr:rowOff>
    </xdr:from>
    <xdr:to>
      <xdr:col>1</xdr:col>
      <xdr:colOff>1046933</xdr:colOff>
      <xdr:row>3</xdr:row>
      <xdr:rowOff>169610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1D06CB8-D10D-48FD-8DCB-81C70B7E11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9406"/>
        <a:stretch>
          <a:fillRect/>
        </a:stretch>
      </xdr:blipFill>
      <xdr:spPr bwMode="auto">
        <a:xfrm>
          <a:off x="4271100" y="302728"/>
          <a:ext cx="861730" cy="4580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66017</xdr:colOff>
      <xdr:row>0</xdr:row>
      <xdr:rowOff>184587</xdr:rowOff>
    </xdr:from>
    <xdr:to>
      <xdr:col>3</xdr:col>
      <xdr:colOff>1220185</xdr:colOff>
      <xdr:row>3</xdr:row>
      <xdr:rowOff>159151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6A302DA1-BCDD-4417-ACD4-D40DD960A7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9406"/>
        <a:stretch>
          <a:fillRect/>
        </a:stretch>
      </xdr:blipFill>
      <xdr:spPr bwMode="auto">
        <a:xfrm>
          <a:off x="5689051" y="184587"/>
          <a:ext cx="1154168" cy="5657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3757448</xdr:colOff>
      <xdr:row>1</xdr:row>
      <xdr:rowOff>60032</xdr:rowOff>
    </xdr:from>
    <xdr:to>
      <xdr:col>1</xdr:col>
      <xdr:colOff>958606</xdr:colOff>
      <xdr:row>3</xdr:row>
      <xdr:rowOff>144011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7C8B90DA-5F77-4A24-9B75-44930E4E4A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9406"/>
        <a:stretch>
          <a:fillRect/>
        </a:stretch>
      </xdr:blipFill>
      <xdr:spPr bwMode="auto">
        <a:xfrm>
          <a:off x="3757448" y="296515"/>
          <a:ext cx="1287055" cy="4781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5"/>
  <sheetViews>
    <sheetView view="pageBreakPreview" zoomScale="110" zoomScaleNormal="145" zoomScaleSheetLayoutView="110" workbookViewId="0">
      <selection activeCell="G12" sqref="G12"/>
    </sheetView>
  </sheetViews>
  <sheetFormatPr defaultColWidth="9.140625" defaultRowHeight="15.75"/>
  <cols>
    <col min="1" max="1" width="7.28515625" style="1" customWidth="1"/>
    <col min="2" max="2" width="58.140625" style="1" customWidth="1"/>
    <col min="3" max="3" width="9.140625" style="1"/>
    <col min="4" max="4" width="8.5703125" style="1" bestFit="1" customWidth="1"/>
    <col min="5" max="5" width="14.85546875" style="1" customWidth="1"/>
    <col min="6" max="6" width="17" style="1" customWidth="1"/>
    <col min="7" max="7" width="19.28515625" style="1" bestFit="1" customWidth="1"/>
    <col min="8" max="8" width="1.42578125" style="1" customWidth="1"/>
    <col min="9" max="16384" width="9.140625" style="1"/>
  </cols>
  <sheetData>
    <row r="1" spans="1:8" s="69" customFormat="1" ht="18.75">
      <c r="A1" s="63" t="s">
        <v>173</v>
      </c>
    </row>
    <row r="2" spans="1:8" s="69" customFormat="1">
      <c r="A2" s="63" t="s">
        <v>164</v>
      </c>
    </row>
    <row r="3" spans="1:8" s="69" customFormat="1">
      <c r="A3" s="63" t="s">
        <v>165</v>
      </c>
    </row>
    <row r="4" spans="1:8" s="69" customFormat="1">
      <c r="A4" s="65" t="s">
        <v>166</v>
      </c>
    </row>
    <row r="5" spans="1:8" s="63" customFormat="1" ht="8.1" customHeight="1">
      <c r="B5" s="69"/>
      <c r="C5" s="69"/>
    </row>
    <row r="6" spans="1:8" s="3" customFormat="1" ht="15.75" customHeight="1">
      <c r="A6" s="104" t="s">
        <v>167</v>
      </c>
      <c r="B6" s="105"/>
      <c r="C6" s="105"/>
      <c r="D6" s="105"/>
      <c r="E6" s="105"/>
      <c r="F6" s="105"/>
      <c r="G6" s="106"/>
      <c r="H6" s="63"/>
    </row>
    <row r="7" spans="1:8" s="63" customFormat="1" ht="8.1" customHeight="1">
      <c r="A7" s="65"/>
      <c r="B7" s="69"/>
      <c r="C7" s="69"/>
    </row>
    <row r="8" spans="1:8" s="2" customFormat="1">
      <c r="A8" s="107" t="s">
        <v>0</v>
      </c>
      <c r="B8" s="108"/>
      <c r="C8" s="108"/>
      <c r="D8" s="108"/>
      <c r="E8" s="108"/>
      <c r="F8" s="108"/>
      <c r="G8" s="109"/>
      <c r="H8" s="70"/>
    </row>
    <row r="9" spans="1:8" s="69" customFormat="1" ht="8.1" customHeight="1"/>
    <row r="10" spans="1:8" s="4" customFormat="1" ht="18.75" customHeight="1">
      <c r="A10" s="110" t="s">
        <v>65</v>
      </c>
      <c r="B10" s="110" t="s">
        <v>1</v>
      </c>
      <c r="C10" s="110" t="s">
        <v>2</v>
      </c>
      <c r="D10" s="110" t="s">
        <v>63</v>
      </c>
      <c r="E10" s="32" t="s">
        <v>5</v>
      </c>
      <c r="F10" s="32" t="s">
        <v>6</v>
      </c>
      <c r="G10" s="32" t="s">
        <v>7</v>
      </c>
      <c r="H10" s="72"/>
    </row>
    <row r="11" spans="1:8" s="3" customFormat="1">
      <c r="A11" s="110"/>
      <c r="B11" s="110"/>
      <c r="C11" s="110"/>
      <c r="D11" s="110"/>
      <c r="E11" s="32" t="s">
        <v>4</v>
      </c>
      <c r="F11" s="32" t="s">
        <v>4</v>
      </c>
      <c r="G11" s="32" t="s">
        <v>8</v>
      </c>
      <c r="H11" s="63"/>
    </row>
    <row r="12" spans="1:8" s="63" customFormat="1">
      <c r="A12" s="73" t="s">
        <v>15</v>
      </c>
      <c r="B12" s="75" t="s">
        <v>12</v>
      </c>
      <c r="C12" s="73" t="s">
        <v>66</v>
      </c>
      <c r="D12" s="73">
        <v>1</v>
      </c>
      <c r="E12" s="90">
        <v>0</v>
      </c>
      <c r="F12" s="74">
        <f>E12*D12</f>
        <v>0</v>
      </c>
      <c r="G12" s="74">
        <f>F12*12</f>
        <v>0</v>
      </c>
    </row>
    <row r="13" spans="1:8" s="63" customFormat="1">
      <c r="A13" s="73" t="s">
        <v>16</v>
      </c>
      <c r="B13" s="75" t="s">
        <v>14</v>
      </c>
      <c r="C13" s="73" t="s">
        <v>66</v>
      </c>
      <c r="D13" s="73">
        <v>419</v>
      </c>
      <c r="E13" s="91">
        <v>0</v>
      </c>
      <c r="F13" s="74">
        <f t="shared" ref="F13:F28" si="0">E13*D13</f>
        <v>0</v>
      </c>
      <c r="G13" s="74">
        <f t="shared" ref="G13:G28" si="1">F13*12</f>
        <v>0</v>
      </c>
    </row>
    <row r="14" spans="1:8" s="13" customFormat="1">
      <c r="A14" s="73" t="s">
        <v>17</v>
      </c>
      <c r="B14" s="75" t="s">
        <v>37</v>
      </c>
      <c r="C14" s="73" t="s">
        <v>66</v>
      </c>
      <c r="D14" s="73">
        <v>1</v>
      </c>
      <c r="E14" s="91">
        <v>0</v>
      </c>
      <c r="F14" s="74">
        <f t="shared" si="0"/>
        <v>0</v>
      </c>
      <c r="G14" s="74">
        <f t="shared" si="1"/>
        <v>0</v>
      </c>
      <c r="H14" s="71"/>
    </row>
    <row r="15" spans="1:8" s="13" customFormat="1">
      <c r="A15" s="73" t="s">
        <v>18</v>
      </c>
      <c r="B15" s="75" t="s">
        <v>27</v>
      </c>
      <c r="C15" s="73" t="s">
        <v>66</v>
      </c>
      <c r="D15" s="73">
        <v>280</v>
      </c>
      <c r="E15" s="90">
        <v>0</v>
      </c>
      <c r="F15" s="74">
        <f t="shared" si="0"/>
        <v>0</v>
      </c>
      <c r="G15" s="74">
        <f t="shared" si="1"/>
        <v>0</v>
      </c>
      <c r="H15" s="71"/>
    </row>
    <row r="16" spans="1:8" s="13" customFormat="1">
      <c r="A16" s="73" t="s">
        <v>19</v>
      </c>
      <c r="B16" s="75" t="s">
        <v>28</v>
      </c>
      <c r="C16" s="73" t="s">
        <v>66</v>
      </c>
      <c r="D16" s="73">
        <v>280</v>
      </c>
      <c r="E16" s="91">
        <v>0</v>
      </c>
      <c r="F16" s="74">
        <f t="shared" si="0"/>
        <v>0</v>
      </c>
      <c r="G16" s="74">
        <f t="shared" si="1"/>
        <v>0</v>
      </c>
      <c r="H16" s="71"/>
    </row>
    <row r="17" spans="1:8" s="13" customFormat="1">
      <c r="A17" s="73" t="s">
        <v>20</v>
      </c>
      <c r="B17" s="75" t="s">
        <v>29</v>
      </c>
      <c r="C17" s="73" t="s">
        <v>66</v>
      </c>
      <c r="D17" s="73">
        <v>6</v>
      </c>
      <c r="E17" s="91">
        <v>0</v>
      </c>
      <c r="F17" s="74">
        <f t="shared" si="0"/>
        <v>0</v>
      </c>
      <c r="G17" s="74">
        <f t="shared" si="1"/>
        <v>0</v>
      </c>
      <c r="H17" s="71"/>
    </row>
    <row r="18" spans="1:8" s="13" customFormat="1" ht="18.75" customHeight="1">
      <c r="A18" s="73" t="s">
        <v>21</v>
      </c>
      <c r="B18" s="75" t="s">
        <v>30</v>
      </c>
      <c r="C18" s="73" t="s">
        <v>66</v>
      </c>
      <c r="D18" s="73">
        <v>5</v>
      </c>
      <c r="E18" s="91">
        <v>0</v>
      </c>
      <c r="F18" s="74">
        <f t="shared" si="0"/>
        <v>0</v>
      </c>
      <c r="G18" s="74">
        <f t="shared" si="1"/>
        <v>0</v>
      </c>
      <c r="H18" s="71"/>
    </row>
    <row r="19" spans="1:8" s="13" customFormat="1">
      <c r="A19" s="73" t="s">
        <v>22</v>
      </c>
      <c r="B19" s="75" t="s">
        <v>150</v>
      </c>
      <c r="C19" s="73" t="s">
        <v>66</v>
      </c>
      <c r="D19" s="73">
        <v>40</v>
      </c>
      <c r="E19" s="91">
        <v>0</v>
      </c>
      <c r="F19" s="74">
        <f t="shared" si="0"/>
        <v>0</v>
      </c>
      <c r="G19" s="74">
        <f t="shared" si="1"/>
        <v>0</v>
      </c>
      <c r="H19" s="71"/>
    </row>
    <row r="20" spans="1:8" s="13" customFormat="1">
      <c r="A20" s="73" t="s">
        <v>23</v>
      </c>
      <c r="B20" s="75" t="s">
        <v>31</v>
      </c>
      <c r="C20" s="73" t="s">
        <v>66</v>
      </c>
      <c r="D20" s="73">
        <v>23</v>
      </c>
      <c r="E20" s="91">
        <v>0</v>
      </c>
      <c r="F20" s="74">
        <f t="shared" si="0"/>
        <v>0</v>
      </c>
      <c r="G20" s="74">
        <f t="shared" si="1"/>
        <v>0</v>
      </c>
      <c r="H20" s="71"/>
    </row>
    <row r="21" spans="1:8" s="13" customFormat="1">
      <c r="A21" s="73" t="s">
        <v>24</v>
      </c>
      <c r="B21" s="75" t="s">
        <v>32</v>
      </c>
      <c r="C21" s="73" t="s">
        <v>66</v>
      </c>
      <c r="D21" s="73">
        <v>1</v>
      </c>
      <c r="E21" s="91">
        <v>0</v>
      </c>
      <c r="F21" s="74">
        <f t="shared" si="0"/>
        <v>0</v>
      </c>
      <c r="G21" s="74">
        <f t="shared" si="1"/>
        <v>0</v>
      </c>
      <c r="H21" s="71"/>
    </row>
    <row r="22" spans="1:8" s="13" customFormat="1">
      <c r="A22" s="73" t="s">
        <v>25</v>
      </c>
      <c r="B22" s="75" t="s">
        <v>33</v>
      </c>
      <c r="C22" s="73" t="s">
        <v>66</v>
      </c>
      <c r="D22" s="73">
        <v>1</v>
      </c>
      <c r="E22" s="91">
        <v>0</v>
      </c>
      <c r="F22" s="74">
        <f t="shared" si="0"/>
        <v>0</v>
      </c>
      <c r="G22" s="74">
        <f t="shared" si="1"/>
        <v>0</v>
      </c>
      <c r="H22" s="71"/>
    </row>
    <row r="23" spans="1:8" s="13" customFormat="1">
      <c r="A23" s="73" t="s">
        <v>9</v>
      </c>
      <c r="B23" s="75" t="s">
        <v>34</v>
      </c>
      <c r="C23" s="73" t="s">
        <v>66</v>
      </c>
      <c r="D23" s="73">
        <v>1</v>
      </c>
      <c r="E23" s="91">
        <v>0</v>
      </c>
      <c r="F23" s="74">
        <f t="shared" si="0"/>
        <v>0</v>
      </c>
      <c r="G23" s="74">
        <f t="shared" si="1"/>
        <v>0</v>
      </c>
      <c r="H23" s="71"/>
    </row>
    <row r="24" spans="1:8" s="13" customFormat="1">
      <c r="A24" s="73" t="s">
        <v>11</v>
      </c>
      <c r="B24" s="75" t="s">
        <v>35</v>
      </c>
      <c r="C24" s="73" t="s">
        <v>66</v>
      </c>
      <c r="D24" s="73">
        <v>1</v>
      </c>
      <c r="E24" s="91">
        <v>0</v>
      </c>
      <c r="F24" s="74">
        <f t="shared" si="0"/>
        <v>0</v>
      </c>
      <c r="G24" s="74">
        <f t="shared" si="1"/>
        <v>0</v>
      </c>
      <c r="H24" s="71"/>
    </row>
    <row r="25" spans="1:8" s="13" customFormat="1">
      <c r="A25" s="73" t="s">
        <v>13</v>
      </c>
      <c r="B25" s="75" t="s">
        <v>36</v>
      </c>
      <c r="C25" s="73" t="s">
        <v>66</v>
      </c>
      <c r="D25" s="73">
        <v>1</v>
      </c>
      <c r="E25" s="91">
        <v>0</v>
      </c>
      <c r="F25" s="74">
        <f t="shared" si="0"/>
        <v>0</v>
      </c>
      <c r="G25" s="74">
        <f t="shared" si="1"/>
        <v>0</v>
      </c>
      <c r="H25" s="71"/>
    </row>
    <row r="26" spans="1:8" s="13" customFormat="1">
      <c r="A26" s="73" t="s">
        <v>26</v>
      </c>
      <c r="B26" s="75" t="s">
        <v>10</v>
      </c>
      <c r="C26" s="73" t="s">
        <v>66</v>
      </c>
      <c r="D26" s="73">
        <v>1</v>
      </c>
      <c r="E26" s="91">
        <v>0</v>
      </c>
      <c r="F26" s="74">
        <f t="shared" si="0"/>
        <v>0</v>
      </c>
      <c r="G26" s="74">
        <f t="shared" si="1"/>
        <v>0</v>
      </c>
      <c r="H26" s="71"/>
    </row>
    <row r="27" spans="1:8" s="2" customFormat="1">
      <c r="A27" s="73" t="s">
        <v>61</v>
      </c>
      <c r="B27" s="75" t="s">
        <v>196</v>
      </c>
      <c r="C27" s="73" t="s">
        <v>66</v>
      </c>
      <c r="D27" s="77">
        <v>800000</v>
      </c>
      <c r="E27" s="90">
        <v>0</v>
      </c>
      <c r="F27" s="74">
        <f t="shared" si="0"/>
        <v>0</v>
      </c>
      <c r="G27" s="74">
        <f t="shared" si="1"/>
        <v>0</v>
      </c>
      <c r="H27" s="70"/>
    </row>
    <row r="28" spans="1:8">
      <c r="A28" s="73" t="s">
        <v>151</v>
      </c>
      <c r="B28" s="75" t="s">
        <v>161</v>
      </c>
      <c r="C28" s="73" t="s">
        <v>66</v>
      </c>
      <c r="D28" s="77">
        <v>280</v>
      </c>
      <c r="E28" s="90">
        <v>0</v>
      </c>
      <c r="F28" s="74">
        <f t="shared" si="0"/>
        <v>0</v>
      </c>
      <c r="G28" s="74">
        <f t="shared" si="1"/>
        <v>0</v>
      </c>
      <c r="H28" s="69"/>
    </row>
    <row r="29" spans="1:8" s="69" customFormat="1" ht="8.1" customHeight="1">
      <c r="B29" s="63"/>
      <c r="C29" s="63"/>
    </row>
    <row r="30" spans="1:8">
      <c r="B30" s="3"/>
      <c r="C30" s="3"/>
      <c r="G30" s="47"/>
    </row>
    <row r="31" spans="1:8">
      <c r="B31" s="3"/>
    </row>
    <row r="32" spans="1:8">
      <c r="B32" s="3"/>
    </row>
    <row r="33" spans="2:2">
      <c r="B33" s="3"/>
    </row>
    <row r="34" spans="2:2">
      <c r="B34" s="3"/>
    </row>
    <row r="35" spans="2:2">
      <c r="B35" s="3"/>
    </row>
    <row r="36" spans="2:2">
      <c r="B36" s="3"/>
    </row>
    <row r="37" spans="2:2">
      <c r="B37" s="3"/>
    </row>
    <row r="38" spans="2:2">
      <c r="B38" s="3"/>
    </row>
    <row r="39" spans="2:2">
      <c r="B39" s="3"/>
    </row>
    <row r="40" spans="2:2">
      <c r="B40" s="3"/>
    </row>
    <row r="41" spans="2:2">
      <c r="B41" s="3"/>
    </row>
    <row r="42" spans="2:2">
      <c r="B42" s="3"/>
    </row>
    <row r="43" spans="2:2">
      <c r="B43" s="3"/>
    </row>
    <row r="44" spans="2:2">
      <c r="B44" s="3"/>
    </row>
    <row r="45" spans="2:2">
      <c r="B45" s="3"/>
    </row>
  </sheetData>
  <sheetProtection algorithmName="SHA-512" hashValue="k15KnjE//o3KJV+RKsrxyBcXuxPFrViRW9OhVN3tR/uLYo2n3A6YWRk+BBizrQwQ9vaY+66nPMfjVCft+OHdKw==" saltValue="PInWVPdnY07J361OwnJkTA==" spinCount="100000" sheet="1" objects="1" scenarios="1"/>
  <mergeCells count="6">
    <mergeCell ref="A6:G6"/>
    <mergeCell ref="A8:G8"/>
    <mergeCell ref="B10:B11"/>
    <mergeCell ref="C10:C11"/>
    <mergeCell ref="D10:D11"/>
    <mergeCell ref="A10:A11"/>
  </mergeCells>
  <phoneticPr fontId="6" type="noConversion"/>
  <pageMargins left="0.9055118110236221" right="0.9055118110236221" top="0.98425196850393704" bottom="0.98425196850393704" header="0.31496062992125984" footer="0.31496062992125984"/>
  <pageSetup paperSize="9" scale="92" orientation="landscape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0"/>
  <sheetViews>
    <sheetView view="pageBreakPreview" zoomScale="160" zoomScaleNormal="145" zoomScaleSheetLayoutView="160" workbookViewId="0">
      <selection activeCell="B20" sqref="B20"/>
    </sheetView>
  </sheetViews>
  <sheetFormatPr defaultColWidth="9.140625" defaultRowHeight="15.75"/>
  <cols>
    <col min="1" max="1" width="7.42578125" style="1" customWidth="1"/>
    <col min="2" max="2" width="74.5703125" style="1" bestFit="1" customWidth="1"/>
    <col min="3" max="3" width="9.140625" style="9"/>
    <col min="4" max="4" width="9.5703125" style="9" customWidth="1"/>
    <col min="5" max="5" width="16.85546875" style="1" customWidth="1"/>
    <col min="6" max="6" width="16.7109375" style="1" customWidth="1"/>
    <col min="7" max="7" width="17.5703125" style="1" bestFit="1" customWidth="1"/>
    <col min="8" max="8" width="1.42578125" style="1" customWidth="1"/>
    <col min="9" max="16384" width="9.140625" style="1"/>
  </cols>
  <sheetData>
    <row r="1" spans="1:7" s="69" customFormat="1" ht="18.75">
      <c r="A1" s="63" t="s">
        <v>173</v>
      </c>
      <c r="B1" s="80"/>
      <c r="C1" s="80"/>
    </row>
    <row r="2" spans="1:7" s="69" customFormat="1">
      <c r="A2" s="63" t="s">
        <v>164</v>
      </c>
      <c r="B2" s="80"/>
      <c r="C2" s="80"/>
    </row>
    <row r="3" spans="1:7" s="69" customFormat="1">
      <c r="A3" s="63" t="s">
        <v>165</v>
      </c>
      <c r="B3" s="80"/>
      <c r="C3" s="80"/>
    </row>
    <row r="4" spans="1:7" s="69" customFormat="1">
      <c r="A4" s="65" t="s">
        <v>166</v>
      </c>
      <c r="B4" s="80"/>
      <c r="C4" s="80"/>
    </row>
    <row r="5" spans="1:7" s="63" customFormat="1" ht="8.1" customHeight="1">
      <c r="B5" s="69"/>
      <c r="C5" s="69"/>
    </row>
    <row r="6" spans="1:7" s="3" customFormat="1">
      <c r="A6" s="111" t="s">
        <v>163</v>
      </c>
      <c r="B6" s="112"/>
      <c r="C6" s="112"/>
      <c r="D6" s="112"/>
      <c r="E6" s="112"/>
      <c r="F6" s="112"/>
      <c r="G6" s="113"/>
    </row>
    <row r="7" spans="1:7" s="63" customFormat="1" ht="8.1" customHeight="1">
      <c r="A7" s="65"/>
      <c r="B7" s="69"/>
      <c r="C7" s="69"/>
    </row>
    <row r="8" spans="1:7" s="2" customFormat="1">
      <c r="A8" s="107" t="s">
        <v>64</v>
      </c>
      <c r="B8" s="108"/>
      <c r="C8" s="108"/>
      <c r="D8" s="108"/>
      <c r="E8" s="108"/>
      <c r="F8" s="108"/>
      <c r="G8" s="109"/>
    </row>
    <row r="9" spans="1:7" s="69" customFormat="1" ht="8.1" customHeight="1">
      <c r="C9" s="80"/>
      <c r="D9" s="80"/>
    </row>
    <row r="10" spans="1:7" s="4" customFormat="1" ht="18.75" customHeight="1">
      <c r="A10" s="115" t="s">
        <v>65</v>
      </c>
      <c r="B10" s="114" t="s">
        <v>1</v>
      </c>
      <c r="C10" s="114" t="s">
        <v>2</v>
      </c>
      <c r="D10" s="114" t="s">
        <v>63</v>
      </c>
      <c r="E10" s="8" t="s">
        <v>5</v>
      </c>
      <c r="F10" s="8" t="s">
        <v>6</v>
      </c>
      <c r="G10" s="8" t="s">
        <v>7</v>
      </c>
    </row>
    <row r="11" spans="1:7" s="3" customFormat="1">
      <c r="A11" s="116"/>
      <c r="B11" s="114"/>
      <c r="C11" s="114"/>
      <c r="D11" s="114"/>
      <c r="E11" s="8" t="s">
        <v>4</v>
      </c>
      <c r="F11" s="8" t="s">
        <v>4</v>
      </c>
      <c r="G11" s="8" t="s">
        <v>8</v>
      </c>
    </row>
    <row r="12" spans="1:7" s="63" customFormat="1">
      <c r="A12" s="73" t="s">
        <v>38</v>
      </c>
      <c r="B12" s="78" t="s">
        <v>42</v>
      </c>
      <c r="C12" s="73" t="s">
        <v>66</v>
      </c>
      <c r="D12" s="73">
        <v>1</v>
      </c>
      <c r="E12" s="92">
        <v>0</v>
      </c>
      <c r="F12" s="76">
        <f>D12*E12</f>
        <v>0</v>
      </c>
      <c r="G12" s="76">
        <f>F12*12</f>
        <v>0</v>
      </c>
    </row>
    <row r="13" spans="1:7" s="63" customFormat="1">
      <c r="A13" s="73" t="s">
        <v>43</v>
      </c>
      <c r="B13" s="78" t="s">
        <v>70</v>
      </c>
      <c r="C13" s="73" t="s">
        <v>66</v>
      </c>
      <c r="D13" s="73">
        <v>1</v>
      </c>
      <c r="E13" s="92">
        <v>0</v>
      </c>
      <c r="F13" s="76">
        <f t="shared" ref="F13:F19" si="0">D13*E13</f>
        <v>0</v>
      </c>
      <c r="G13" s="76">
        <f t="shared" ref="G13:G19" si="1">F13*12</f>
        <v>0</v>
      </c>
    </row>
    <row r="14" spans="1:7" s="63" customFormat="1">
      <c r="A14" s="73" t="s">
        <v>39</v>
      </c>
      <c r="B14" s="78" t="s">
        <v>86</v>
      </c>
      <c r="C14" s="73" t="s">
        <v>66</v>
      </c>
      <c r="D14" s="73">
        <v>280</v>
      </c>
      <c r="E14" s="92">
        <v>0</v>
      </c>
      <c r="F14" s="76">
        <f t="shared" si="0"/>
        <v>0</v>
      </c>
      <c r="G14" s="76">
        <f t="shared" si="1"/>
        <v>0</v>
      </c>
    </row>
    <row r="15" spans="1:7" s="63" customFormat="1">
      <c r="A15" s="73" t="s">
        <v>41</v>
      </c>
      <c r="B15" s="78" t="s">
        <v>71</v>
      </c>
      <c r="C15" s="73" t="s">
        <v>72</v>
      </c>
      <c r="D15" s="73">
        <v>1</v>
      </c>
      <c r="E15" s="92">
        <v>0</v>
      </c>
      <c r="F15" s="76">
        <f t="shared" si="0"/>
        <v>0</v>
      </c>
      <c r="G15" s="76">
        <f t="shared" si="1"/>
        <v>0</v>
      </c>
    </row>
    <row r="16" spans="1:7" s="63" customFormat="1">
      <c r="A16" s="73" t="s">
        <v>44</v>
      </c>
      <c r="B16" s="78" t="s">
        <v>206</v>
      </c>
      <c r="C16" s="73" t="s">
        <v>66</v>
      </c>
      <c r="D16" s="73">
        <v>280</v>
      </c>
      <c r="E16" s="92">
        <v>0</v>
      </c>
      <c r="F16" s="76">
        <f t="shared" si="0"/>
        <v>0</v>
      </c>
      <c r="G16" s="76">
        <f t="shared" si="1"/>
        <v>0</v>
      </c>
    </row>
    <row r="17" spans="1:7" s="63" customFormat="1">
      <c r="A17" s="73" t="s">
        <v>62</v>
      </c>
      <c r="B17" s="78" t="s">
        <v>40</v>
      </c>
      <c r="C17" s="73" t="s">
        <v>66</v>
      </c>
      <c r="D17" s="73">
        <v>1</v>
      </c>
      <c r="E17" s="92">
        <v>0</v>
      </c>
      <c r="F17" s="76">
        <f t="shared" si="0"/>
        <v>0</v>
      </c>
      <c r="G17" s="76">
        <f t="shared" si="1"/>
        <v>0</v>
      </c>
    </row>
    <row r="18" spans="1:7" s="63" customFormat="1">
      <c r="A18" s="73" t="s">
        <v>88</v>
      </c>
      <c r="B18" s="79" t="s">
        <v>205</v>
      </c>
      <c r="C18" s="73" t="s">
        <v>66</v>
      </c>
      <c r="D18" s="73">
        <v>280</v>
      </c>
      <c r="E18" s="92">
        <v>0</v>
      </c>
      <c r="F18" s="76">
        <f t="shared" si="0"/>
        <v>0</v>
      </c>
      <c r="G18" s="76">
        <f t="shared" si="1"/>
        <v>0</v>
      </c>
    </row>
    <row r="19" spans="1:7" s="63" customFormat="1">
      <c r="A19" s="73" t="s">
        <v>89</v>
      </c>
      <c r="B19" s="78" t="s">
        <v>174</v>
      </c>
      <c r="C19" s="73" t="s">
        <v>73</v>
      </c>
      <c r="D19" s="73">
        <v>280</v>
      </c>
      <c r="E19" s="92">
        <v>0</v>
      </c>
      <c r="F19" s="76">
        <f t="shared" si="0"/>
        <v>0</v>
      </c>
      <c r="G19" s="76">
        <f t="shared" si="1"/>
        <v>0</v>
      </c>
    </row>
    <row r="20" spans="1:7" s="69" customFormat="1" ht="8.1" customHeight="1">
      <c r="C20" s="80"/>
      <c r="D20" s="80"/>
    </row>
  </sheetData>
  <sheetProtection algorithmName="SHA-512" hashValue="D/q1MPh6zUE2snmtmY6K1Q4joC9NiHUCou/Db9RXd8QVq8V8xW9L5mvvwjzVB/eAFMcjU4QZpnhK35DtGcqn1A==" saltValue="c3hAiTH0avMdTZPD2SjRtA==" spinCount="100000" sheet="1" objects="1" scenarios="1"/>
  <mergeCells count="6">
    <mergeCell ref="A6:G6"/>
    <mergeCell ref="A8:G8"/>
    <mergeCell ref="B10:B11"/>
    <mergeCell ref="C10:C11"/>
    <mergeCell ref="D10:D11"/>
    <mergeCell ref="A10:A11"/>
  </mergeCells>
  <phoneticPr fontId="6" type="noConversion"/>
  <pageMargins left="0.9055118110236221" right="0.9055118110236221" top="0.98425196850393704" bottom="0.98425196850393704" header="0.31496062992125984" footer="0.31496062992125984"/>
  <pageSetup paperSize="9" scale="82" orientation="landscape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view="pageBreakPreview" zoomScale="145" zoomScaleNormal="130" zoomScaleSheetLayoutView="145" workbookViewId="0">
      <selection activeCell="B14" sqref="B14"/>
    </sheetView>
  </sheetViews>
  <sheetFormatPr defaultColWidth="9.140625" defaultRowHeight="15.75"/>
  <cols>
    <col min="1" max="1" width="9.42578125" style="1" customWidth="1"/>
    <col min="2" max="2" width="48.85546875" style="1" bestFit="1" customWidth="1"/>
    <col min="3" max="3" width="9.140625" style="1"/>
    <col min="4" max="4" width="8.28515625" style="1" customWidth="1"/>
    <col min="5" max="5" width="18.42578125" style="1" customWidth="1"/>
    <col min="6" max="6" width="14.85546875" style="1" customWidth="1"/>
    <col min="7" max="7" width="15.28515625" style="1" customWidth="1"/>
    <col min="8" max="8" width="1.42578125" style="69" customWidth="1"/>
    <col min="9" max="16384" width="9.140625" style="1"/>
  </cols>
  <sheetData>
    <row r="1" spans="1:8" s="69" customFormat="1" ht="18.75">
      <c r="A1" s="63" t="s">
        <v>173</v>
      </c>
    </row>
    <row r="2" spans="1:8" s="69" customFormat="1">
      <c r="A2" s="63" t="s">
        <v>164</v>
      </c>
    </row>
    <row r="3" spans="1:8" s="69" customFormat="1">
      <c r="A3" s="63" t="s">
        <v>165</v>
      </c>
    </row>
    <row r="4" spans="1:8" s="69" customFormat="1">
      <c r="A4" s="65" t="s">
        <v>166</v>
      </c>
    </row>
    <row r="5" spans="1:8" s="63" customFormat="1" ht="8.1" customHeight="1">
      <c r="B5" s="69"/>
      <c r="C5" s="69"/>
      <c r="D5" s="69"/>
    </row>
    <row r="6" spans="1:8" s="3" customFormat="1">
      <c r="A6" s="111" t="s">
        <v>167</v>
      </c>
      <c r="B6" s="112"/>
      <c r="C6" s="112"/>
      <c r="D6" s="112"/>
      <c r="E6" s="112"/>
      <c r="F6" s="112"/>
      <c r="G6" s="113"/>
      <c r="H6" s="63"/>
    </row>
    <row r="7" spans="1:8" s="63" customFormat="1" ht="8.1" customHeight="1">
      <c r="A7" s="65"/>
      <c r="B7" s="69"/>
      <c r="C7" s="69"/>
      <c r="D7" s="69"/>
    </row>
    <row r="8" spans="1:8" s="2" customFormat="1">
      <c r="A8" s="107" t="s">
        <v>45</v>
      </c>
      <c r="B8" s="108"/>
      <c r="C8" s="108"/>
      <c r="D8" s="108"/>
      <c r="E8" s="108"/>
      <c r="F8" s="108"/>
      <c r="G8" s="109"/>
      <c r="H8" s="70"/>
    </row>
    <row r="9" spans="1:8" s="69" customFormat="1" ht="8.1" customHeight="1"/>
    <row r="10" spans="1:8" s="4" customFormat="1" ht="18.75" customHeight="1">
      <c r="A10" s="114" t="s">
        <v>67</v>
      </c>
      <c r="B10" s="114" t="s">
        <v>1</v>
      </c>
      <c r="C10" s="114" t="s">
        <v>2</v>
      </c>
      <c r="D10" s="114" t="s">
        <v>63</v>
      </c>
      <c r="E10" s="8" t="s">
        <v>5</v>
      </c>
      <c r="F10" s="8" t="s">
        <v>6</v>
      </c>
      <c r="G10" s="8" t="s">
        <v>7</v>
      </c>
      <c r="H10" s="72"/>
    </row>
    <row r="11" spans="1:8" s="3" customFormat="1">
      <c r="A11" s="114"/>
      <c r="B11" s="114"/>
      <c r="C11" s="114"/>
      <c r="D11" s="114"/>
      <c r="E11" s="8" t="s">
        <v>4</v>
      </c>
      <c r="F11" s="8" t="s">
        <v>4</v>
      </c>
      <c r="G11" s="8" t="s">
        <v>8</v>
      </c>
      <c r="H11" s="63"/>
    </row>
    <row r="12" spans="1:8" s="3" customFormat="1">
      <c r="A12" s="5" t="s">
        <v>46</v>
      </c>
      <c r="B12" s="6" t="s">
        <v>47</v>
      </c>
      <c r="C12" s="5" t="s">
        <v>68</v>
      </c>
      <c r="D12" s="5">
        <v>1</v>
      </c>
      <c r="E12" s="93">
        <v>0</v>
      </c>
      <c r="F12" s="49">
        <f>D12*E12</f>
        <v>0</v>
      </c>
      <c r="G12" s="49">
        <f>F12*12</f>
        <v>0</v>
      </c>
      <c r="H12" s="63"/>
    </row>
    <row r="13" spans="1:8" s="3" customFormat="1">
      <c r="A13" s="5" t="s">
        <v>49</v>
      </c>
      <c r="B13" s="7" t="s">
        <v>195</v>
      </c>
      <c r="C13" s="5" t="s">
        <v>68</v>
      </c>
      <c r="D13" s="5">
        <v>1</v>
      </c>
      <c r="E13" s="92">
        <v>0</v>
      </c>
      <c r="F13" s="51">
        <f t="shared" ref="F13:F15" si="0">D13*E13</f>
        <v>0</v>
      </c>
      <c r="G13" s="51">
        <f t="shared" ref="G13:G15" si="1">F13*12</f>
        <v>0</v>
      </c>
      <c r="H13" s="63"/>
    </row>
    <row r="14" spans="1:8" s="3" customFormat="1">
      <c r="A14" s="5" t="s">
        <v>52</v>
      </c>
      <c r="B14" s="6" t="s">
        <v>48</v>
      </c>
      <c r="C14" s="5" t="s">
        <v>68</v>
      </c>
      <c r="D14" s="5">
        <v>1</v>
      </c>
      <c r="E14" s="93">
        <v>0</v>
      </c>
      <c r="F14" s="49">
        <f t="shared" si="0"/>
        <v>0</v>
      </c>
      <c r="G14" s="49">
        <f t="shared" si="1"/>
        <v>0</v>
      </c>
      <c r="H14" s="63"/>
    </row>
    <row r="15" spans="1:8" s="3" customFormat="1">
      <c r="A15" s="5" t="s">
        <v>53</v>
      </c>
      <c r="B15" s="6" t="s">
        <v>50</v>
      </c>
      <c r="C15" s="5" t="s">
        <v>68</v>
      </c>
      <c r="D15" s="5">
        <v>1</v>
      </c>
      <c r="E15" s="93">
        <v>0</v>
      </c>
      <c r="F15" s="49">
        <f t="shared" si="0"/>
        <v>0</v>
      </c>
      <c r="G15" s="49">
        <f t="shared" si="1"/>
        <v>0</v>
      </c>
      <c r="H15" s="63"/>
    </row>
    <row r="16" spans="1:8" s="69" customFormat="1" ht="8.1" customHeight="1">
      <c r="B16" s="81"/>
    </row>
  </sheetData>
  <sheetProtection algorithmName="SHA-512" hashValue="4KBR+ZsqKcfJvHbACee7VXjihc62O/xyIxGM92DpgEPp92D4gp6C3QlMueCxmn0ZFrVbudOTMVQjB6Nbu3CjBA==" saltValue="nbjMcdtBZl2MlF0rmGWEHQ==" spinCount="100000" sheet="1" objects="1" scenarios="1"/>
  <mergeCells count="6">
    <mergeCell ref="A6:G6"/>
    <mergeCell ref="A10:A11"/>
    <mergeCell ref="B10:B11"/>
    <mergeCell ref="C10:C11"/>
    <mergeCell ref="D10:D11"/>
    <mergeCell ref="A8:G8"/>
  </mergeCells>
  <pageMargins left="0.9055118110236221" right="0.9055118110236221" top="0.98425196850393704" bottom="0.98425196850393704" header="0.31496062992125984" footer="0.31496062992125984"/>
  <pageSetup paperSize="9" orientation="landscape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3"/>
  <sheetViews>
    <sheetView view="pageBreakPreview" zoomScale="145" zoomScaleNormal="145" zoomScaleSheetLayoutView="145" workbookViewId="0">
      <selection activeCell="B12" sqref="B12"/>
    </sheetView>
  </sheetViews>
  <sheetFormatPr defaultColWidth="8.7109375" defaultRowHeight="15.75"/>
  <cols>
    <col min="1" max="1" width="6.28515625" style="28" customWidth="1"/>
    <col min="2" max="2" width="31.7109375" style="28" customWidth="1"/>
    <col min="3" max="3" width="11.5703125" style="28" bestFit="1" customWidth="1"/>
    <col min="4" max="4" width="12.140625" style="28" customWidth="1"/>
    <col min="5" max="5" width="19.140625" style="28" customWidth="1"/>
    <col min="6" max="6" width="10" style="28" customWidth="1"/>
    <col min="7" max="7" width="13.7109375" style="28" customWidth="1"/>
    <col min="8" max="8" width="17.140625" style="28" customWidth="1"/>
    <col min="9" max="9" width="13.7109375" style="28" customWidth="1"/>
    <col min="10" max="10" width="15.28515625" style="28" bestFit="1" customWidth="1"/>
    <col min="11" max="11" width="17" style="28" bestFit="1" customWidth="1"/>
    <col min="12" max="12" width="1.42578125" style="82" customWidth="1"/>
    <col min="13" max="16384" width="8.7109375" style="28"/>
  </cols>
  <sheetData>
    <row r="1" spans="1:12" s="82" customFormat="1" ht="15.75" customHeight="1">
      <c r="A1" s="63" t="s">
        <v>173</v>
      </c>
    </row>
    <row r="2" spans="1:12" s="82" customFormat="1" ht="15.75" customHeight="1">
      <c r="A2" s="63" t="s">
        <v>164</v>
      </c>
    </row>
    <row r="3" spans="1:12" s="82" customFormat="1" ht="15.75" customHeight="1">
      <c r="A3" s="63" t="s">
        <v>165</v>
      </c>
    </row>
    <row r="4" spans="1:12" s="82" customFormat="1" ht="15.75" customHeight="1">
      <c r="A4" s="65" t="s">
        <v>166</v>
      </c>
    </row>
    <row r="5" spans="1:12" s="63" customFormat="1" ht="8.1" customHeight="1">
      <c r="B5" s="69"/>
      <c r="C5" s="69"/>
      <c r="D5" s="69"/>
    </row>
    <row r="6" spans="1:12" s="3" customFormat="1">
      <c r="A6" s="111" t="s">
        <v>167</v>
      </c>
      <c r="B6" s="112"/>
      <c r="C6" s="112"/>
      <c r="D6" s="112"/>
      <c r="E6" s="112"/>
      <c r="F6" s="112"/>
      <c r="G6" s="112"/>
      <c r="H6" s="112"/>
      <c r="I6" s="112"/>
      <c r="J6" s="112"/>
      <c r="K6" s="113"/>
      <c r="L6" s="63"/>
    </row>
    <row r="7" spans="1:12" s="63" customFormat="1" ht="8.1" customHeight="1">
      <c r="A7" s="65"/>
      <c r="B7" s="69"/>
      <c r="C7" s="69"/>
      <c r="D7" s="69"/>
    </row>
    <row r="8" spans="1:12">
      <c r="A8" s="107" t="s">
        <v>193</v>
      </c>
      <c r="B8" s="108"/>
      <c r="C8" s="108"/>
      <c r="D8" s="108"/>
      <c r="E8" s="108"/>
      <c r="F8" s="108"/>
      <c r="G8" s="108"/>
      <c r="H8" s="108"/>
      <c r="I8" s="108"/>
      <c r="J8" s="108"/>
      <c r="K8" s="109"/>
    </row>
    <row r="9" spans="1:12" s="82" customFormat="1" ht="8.1" customHeight="1">
      <c r="C9" s="83"/>
      <c r="D9" s="83"/>
      <c r="E9" s="83"/>
      <c r="F9" s="83"/>
      <c r="G9" s="83"/>
      <c r="H9" s="83"/>
      <c r="I9" s="83"/>
      <c r="J9" s="83"/>
      <c r="K9" s="83"/>
    </row>
    <row r="10" spans="1:12" s="29" customFormat="1" ht="47.25">
      <c r="A10" s="40" t="s">
        <v>90</v>
      </c>
      <c r="B10" s="39" t="s">
        <v>74</v>
      </c>
      <c r="C10" s="41" t="s">
        <v>76</v>
      </c>
      <c r="D10" s="41" t="s">
        <v>77</v>
      </c>
      <c r="E10" s="41" t="s">
        <v>175</v>
      </c>
      <c r="F10" s="41" t="s">
        <v>78</v>
      </c>
      <c r="G10" s="41" t="s">
        <v>79</v>
      </c>
      <c r="H10" s="41" t="s">
        <v>80</v>
      </c>
      <c r="I10" s="41" t="s">
        <v>81</v>
      </c>
      <c r="J10" s="41" t="s">
        <v>75</v>
      </c>
      <c r="K10" s="41" t="s">
        <v>133</v>
      </c>
      <c r="L10" s="86"/>
    </row>
    <row r="11" spans="1:12" s="29" customFormat="1" ht="14.25" customHeight="1">
      <c r="A11" s="31" t="s">
        <v>54</v>
      </c>
      <c r="B11" s="7" t="s">
        <v>138</v>
      </c>
      <c r="C11" s="52">
        <v>4</v>
      </c>
      <c r="D11" s="52">
        <v>3</v>
      </c>
      <c r="E11" s="53">
        <v>0.1709</v>
      </c>
      <c r="F11" s="52">
        <f>IF(E11&gt;0,ROUNDUP(C11*D11*(1+E11),0),C11*D11)</f>
        <v>15</v>
      </c>
      <c r="G11" s="94">
        <v>0</v>
      </c>
      <c r="H11" s="34">
        <f>G11*'8 - ENCARGOS GERAIS '!$B$32</f>
        <v>0</v>
      </c>
      <c r="I11" s="34">
        <f t="shared" ref="I11:I20" si="0">G11+H11</f>
        <v>0</v>
      </c>
      <c r="J11" s="34">
        <f t="shared" ref="J11:J20" si="1">I11*F11</f>
        <v>0</v>
      </c>
      <c r="K11" s="34">
        <f>J11*12</f>
        <v>0</v>
      </c>
      <c r="L11" s="86"/>
    </row>
    <row r="12" spans="1:12" s="29" customFormat="1" ht="15" customHeight="1">
      <c r="A12" s="31" t="s">
        <v>55</v>
      </c>
      <c r="B12" s="7" t="s">
        <v>139</v>
      </c>
      <c r="C12" s="52">
        <v>9</v>
      </c>
      <c r="D12" s="52">
        <v>2</v>
      </c>
      <c r="E12" s="53">
        <v>0.1709</v>
      </c>
      <c r="F12" s="52">
        <f t="shared" ref="F12:F20" si="2">IF(E12&gt;0,ROUNDUP(C12*D12*(1+E12),0),C12*D12)</f>
        <v>22</v>
      </c>
      <c r="G12" s="94">
        <v>0</v>
      </c>
      <c r="H12" s="34">
        <f>G12*'8 - ENCARGOS GERAIS '!$B$32</f>
        <v>0</v>
      </c>
      <c r="I12" s="34">
        <f t="shared" si="0"/>
        <v>0</v>
      </c>
      <c r="J12" s="34">
        <f t="shared" si="1"/>
        <v>0</v>
      </c>
      <c r="K12" s="34">
        <f t="shared" ref="K12:K20" si="3">J12*12</f>
        <v>0</v>
      </c>
      <c r="L12" s="86"/>
    </row>
    <row r="13" spans="1:12" s="29" customFormat="1">
      <c r="A13" s="31" t="s">
        <v>56</v>
      </c>
      <c r="B13" s="7" t="s">
        <v>140</v>
      </c>
      <c r="C13" s="52">
        <f>2+2</f>
        <v>4</v>
      </c>
      <c r="D13" s="52">
        <v>3</v>
      </c>
      <c r="E13" s="53">
        <v>0.1709</v>
      </c>
      <c r="F13" s="52">
        <f t="shared" si="2"/>
        <v>15</v>
      </c>
      <c r="G13" s="94">
        <v>0</v>
      </c>
      <c r="H13" s="34">
        <f>G13*'8 - ENCARGOS GERAIS '!$B$32</f>
        <v>0</v>
      </c>
      <c r="I13" s="34">
        <f t="shared" si="0"/>
        <v>0</v>
      </c>
      <c r="J13" s="34">
        <f t="shared" si="1"/>
        <v>0</v>
      </c>
      <c r="K13" s="34">
        <f t="shared" si="3"/>
        <v>0</v>
      </c>
      <c r="L13" s="86"/>
    </row>
    <row r="14" spans="1:12" s="29" customFormat="1">
      <c r="A14" s="31" t="s">
        <v>57</v>
      </c>
      <c r="B14" s="7" t="s">
        <v>91</v>
      </c>
      <c r="C14" s="52">
        <f>4+4+19</f>
        <v>27</v>
      </c>
      <c r="D14" s="52">
        <v>3</v>
      </c>
      <c r="E14" s="53">
        <v>0.1709</v>
      </c>
      <c r="F14" s="52">
        <f t="shared" si="2"/>
        <v>95</v>
      </c>
      <c r="G14" s="94">
        <v>0</v>
      </c>
      <c r="H14" s="34">
        <f>G14*'8 - ENCARGOS GERAIS '!$B$32</f>
        <v>0</v>
      </c>
      <c r="I14" s="34">
        <f t="shared" si="0"/>
        <v>0</v>
      </c>
      <c r="J14" s="34">
        <f t="shared" si="1"/>
        <v>0</v>
      </c>
      <c r="K14" s="34">
        <f t="shared" si="3"/>
        <v>0</v>
      </c>
      <c r="L14" s="86"/>
    </row>
    <row r="15" spans="1:12" s="29" customFormat="1">
      <c r="A15" s="31" t="s">
        <v>58</v>
      </c>
      <c r="B15" s="7" t="s">
        <v>141</v>
      </c>
      <c r="C15" s="52">
        <v>2</v>
      </c>
      <c r="D15" s="52">
        <v>1</v>
      </c>
      <c r="E15" s="53">
        <v>0.1709</v>
      </c>
      <c r="F15" s="52">
        <f t="shared" si="2"/>
        <v>3</v>
      </c>
      <c r="G15" s="94">
        <v>0</v>
      </c>
      <c r="H15" s="34">
        <f>G15*'8 - ENCARGOS GERAIS '!$B$32</f>
        <v>0</v>
      </c>
      <c r="I15" s="34">
        <f t="shared" si="0"/>
        <v>0</v>
      </c>
      <c r="J15" s="34">
        <f t="shared" si="1"/>
        <v>0</v>
      </c>
      <c r="K15" s="34">
        <f t="shared" si="3"/>
        <v>0</v>
      </c>
      <c r="L15" s="86"/>
    </row>
    <row r="16" spans="1:12" s="29" customFormat="1">
      <c r="A16" s="31" t="s">
        <v>85</v>
      </c>
      <c r="B16" s="7" t="s">
        <v>142</v>
      </c>
      <c r="C16" s="52">
        <v>2</v>
      </c>
      <c r="D16" s="52">
        <v>1</v>
      </c>
      <c r="E16" s="53">
        <v>0</v>
      </c>
      <c r="F16" s="52">
        <f t="shared" si="2"/>
        <v>2</v>
      </c>
      <c r="G16" s="94">
        <v>0</v>
      </c>
      <c r="H16" s="34">
        <f>G16*'8 - ENCARGOS GERAIS '!$B$32</f>
        <v>0</v>
      </c>
      <c r="I16" s="34">
        <f t="shared" si="0"/>
        <v>0</v>
      </c>
      <c r="J16" s="34">
        <f t="shared" si="1"/>
        <v>0</v>
      </c>
      <c r="K16" s="34">
        <f t="shared" si="3"/>
        <v>0</v>
      </c>
      <c r="L16" s="86"/>
    </row>
    <row r="17" spans="1:12" s="29" customFormat="1">
      <c r="A17" s="31" t="s">
        <v>146</v>
      </c>
      <c r="B17" s="7" t="s">
        <v>143</v>
      </c>
      <c r="C17" s="52">
        <v>1</v>
      </c>
      <c r="D17" s="52">
        <v>1</v>
      </c>
      <c r="E17" s="53">
        <v>0</v>
      </c>
      <c r="F17" s="52">
        <f t="shared" si="2"/>
        <v>1</v>
      </c>
      <c r="G17" s="94">
        <v>0</v>
      </c>
      <c r="H17" s="34">
        <f>G17*'8 - ENCARGOS GERAIS '!$B$32</f>
        <v>0</v>
      </c>
      <c r="I17" s="34">
        <f t="shared" si="0"/>
        <v>0</v>
      </c>
      <c r="J17" s="34">
        <f t="shared" si="1"/>
        <v>0</v>
      </c>
      <c r="K17" s="34">
        <f t="shared" si="3"/>
        <v>0</v>
      </c>
      <c r="L17" s="86"/>
    </row>
    <row r="18" spans="1:12" s="29" customFormat="1">
      <c r="A18" s="31" t="s">
        <v>147</v>
      </c>
      <c r="B18" s="7" t="s">
        <v>144</v>
      </c>
      <c r="C18" s="52">
        <v>1</v>
      </c>
      <c r="D18" s="52">
        <v>1</v>
      </c>
      <c r="E18" s="53">
        <v>0</v>
      </c>
      <c r="F18" s="52">
        <f t="shared" si="2"/>
        <v>1</v>
      </c>
      <c r="G18" s="94">
        <v>0</v>
      </c>
      <c r="H18" s="34">
        <f>G18*'8 - ENCARGOS GERAIS '!$B$32</f>
        <v>0</v>
      </c>
      <c r="I18" s="34">
        <f t="shared" si="0"/>
        <v>0</v>
      </c>
      <c r="J18" s="34">
        <f t="shared" si="1"/>
        <v>0</v>
      </c>
      <c r="K18" s="34">
        <f t="shared" si="3"/>
        <v>0</v>
      </c>
      <c r="L18" s="86"/>
    </row>
    <row r="19" spans="1:12" s="29" customFormat="1">
      <c r="A19" s="31" t="s">
        <v>148</v>
      </c>
      <c r="B19" s="7" t="s">
        <v>51</v>
      </c>
      <c r="C19" s="52">
        <v>1</v>
      </c>
      <c r="D19" s="52">
        <v>1</v>
      </c>
      <c r="E19" s="53">
        <v>0</v>
      </c>
      <c r="F19" s="52">
        <f t="shared" si="2"/>
        <v>1</v>
      </c>
      <c r="G19" s="94">
        <v>0</v>
      </c>
      <c r="H19" s="34">
        <f>G19*'8 - ENCARGOS GERAIS '!$B$32</f>
        <v>0</v>
      </c>
      <c r="I19" s="34">
        <f t="shared" si="0"/>
        <v>0</v>
      </c>
      <c r="J19" s="34">
        <f t="shared" si="1"/>
        <v>0</v>
      </c>
      <c r="K19" s="34">
        <f t="shared" si="3"/>
        <v>0</v>
      </c>
      <c r="L19" s="86"/>
    </row>
    <row r="20" spans="1:12" s="29" customFormat="1">
      <c r="A20" s="31" t="s">
        <v>149</v>
      </c>
      <c r="B20" s="7" t="s">
        <v>145</v>
      </c>
      <c r="C20" s="52">
        <v>1</v>
      </c>
      <c r="D20" s="52">
        <v>1</v>
      </c>
      <c r="E20" s="53">
        <v>0</v>
      </c>
      <c r="F20" s="52">
        <f t="shared" si="2"/>
        <v>1</v>
      </c>
      <c r="G20" s="94">
        <v>0</v>
      </c>
      <c r="H20" s="34">
        <f>G20*'8 - ENCARGOS GERAIS '!$B$32</f>
        <v>0</v>
      </c>
      <c r="I20" s="34">
        <f t="shared" si="0"/>
        <v>0</v>
      </c>
      <c r="J20" s="34">
        <f t="shared" si="1"/>
        <v>0</v>
      </c>
      <c r="K20" s="34">
        <f t="shared" si="3"/>
        <v>0</v>
      </c>
      <c r="L20" s="86"/>
    </row>
    <row r="21" spans="1:12">
      <c r="A21" s="117" t="s">
        <v>82</v>
      </c>
      <c r="B21" s="118"/>
      <c r="C21" s="35">
        <f>SUM(C11:C20)</f>
        <v>52</v>
      </c>
      <c r="D21" s="36" t="s">
        <v>83</v>
      </c>
      <c r="E21" s="36" t="s">
        <v>83</v>
      </c>
      <c r="F21" s="37">
        <f t="shared" ref="F21:K21" si="4">SUM(F11:F20)</f>
        <v>156</v>
      </c>
      <c r="G21" s="38">
        <f t="shared" si="4"/>
        <v>0</v>
      </c>
      <c r="H21" s="38">
        <f t="shared" si="4"/>
        <v>0</v>
      </c>
      <c r="I21" s="38">
        <f t="shared" si="4"/>
        <v>0</v>
      </c>
      <c r="J21" s="38">
        <f t="shared" si="4"/>
        <v>0</v>
      </c>
      <c r="K21" s="38">
        <f t="shared" si="4"/>
        <v>0</v>
      </c>
    </row>
    <row r="22" spans="1:12" s="82" customFormat="1" ht="8.1" customHeight="1">
      <c r="D22" s="84"/>
      <c r="E22" s="84"/>
      <c r="F22" s="84"/>
      <c r="G22" s="85"/>
      <c r="H22" s="85"/>
      <c r="I22" s="85"/>
      <c r="J22" s="85"/>
    </row>
    <row r="23" spans="1:12">
      <c r="G23" s="30"/>
      <c r="H23" s="30"/>
      <c r="I23" s="30"/>
      <c r="J23" s="30"/>
    </row>
  </sheetData>
  <sheetProtection algorithmName="SHA-512" hashValue="LsPCstSSR3YZsrKR/lqtUC5JNH/OmcKJrC44wLVuK0trKSHXkaFRuCQVDQQgy1W4c3Dfm0QfdtgAgmuMvr8uqw==" saltValue="k691L+xIhvKRHCHR8KK8TQ==" spinCount="100000" sheet="1" objects="1" scenarios="1"/>
  <mergeCells count="3">
    <mergeCell ref="A21:B21"/>
    <mergeCell ref="A8:K8"/>
    <mergeCell ref="A6:K6"/>
  </mergeCells>
  <phoneticPr fontId="6" type="noConversion"/>
  <printOptions horizontalCentered="1"/>
  <pageMargins left="0.51181102362204722" right="0.51181102362204722" top="0.78740157480314965" bottom="0.78740157480314965" header="0.31496062992125984" footer="0.31496062992125984"/>
  <pageSetup paperSize="9" scale="80" orientation="landscape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8"/>
  <sheetViews>
    <sheetView view="pageBreakPreview" zoomScale="130" zoomScaleNormal="130" zoomScaleSheetLayoutView="130" workbookViewId="0">
      <selection activeCell="G17" sqref="G17"/>
    </sheetView>
  </sheetViews>
  <sheetFormatPr defaultColWidth="9.140625" defaultRowHeight="15.75"/>
  <cols>
    <col min="1" max="1" width="9.42578125" style="1" customWidth="1"/>
    <col min="2" max="2" width="47" style="1" bestFit="1" customWidth="1"/>
    <col min="3" max="3" width="9.140625" style="1"/>
    <col min="4" max="4" width="12.85546875" style="1" bestFit="1" customWidth="1"/>
    <col min="5" max="5" width="16.28515625" style="1" customWidth="1"/>
    <col min="6" max="6" width="15" style="1" customWidth="1"/>
    <col min="7" max="7" width="13.7109375" style="1" bestFit="1" customWidth="1"/>
    <col min="8" max="8" width="1.42578125" style="1" customWidth="1"/>
    <col min="9" max="16384" width="9.140625" style="1"/>
  </cols>
  <sheetData>
    <row r="1" spans="1:9" ht="15.75" customHeight="1">
      <c r="A1" s="63" t="s">
        <v>173</v>
      </c>
      <c r="B1" s="69"/>
      <c r="C1" s="69"/>
      <c r="D1" s="69"/>
      <c r="E1" s="69"/>
      <c r="F1" s="69"/>
      <c r="G1" s="69"/>
      <c r="H1" s="69"/>
    </row>
    <row r="2" spans="1:9" ht="15.75" customHeight="1">
      <c r="A2" s="63" t="s">
        <v>164</v>
      </c>
      <c r="B2" s="69"/>
      <c r="C2" s="69"/>
      <c r="D2" s="69"/>
      <c r="E2" s="69"/>
      <c r="F2" s="69"/>
      <c r="G2" s="69"/>
      <c r="H2" s="69"/>
    </row>
    <row r="3" spans="1:9" ht="15.75" customHeight="1">
      <c r="A3" s="63" t="s">
        <v>165</v>
      </c>
      <c r="B3" s="69"/>
      <c r="C3" s="69"/>
      <c r="D3" s="69"/>
      <c r="E3" s="69"/>
      <c r="F3" s="69"/>
      <c r="G3" s="69"/>
      <c r="H3" s="69"/>
    </row>
    <row r="4" spans="1:9" ht="15.75" customHeight="1">
      <c r="A4" s="65" t="s">
        <v>166</v>
      </c>
      <c r="B4" s="69"/>
      <c r="C4" s="69"/>
      <c r="D4" s="69"/>
      <c r="E4" s="69"/>
      <c r="F4" s="69"/>
      <c r="G4" s="69"/>
      <c r="H4" s="69"/>
    </row>
    <row r="5" spans="1:9" s="3" customFormat="1" ht="8.1" customHeight="1">
      <c r="A5" s="63"/>
      <c r="B5" s="69"/>
      <c r="C5" s="69"/>
      <c r="D5" s="69"/>
      <c r="E5" s="63"/>
      <c r="F5" s="63"/>
      <c r="G5" s="63"/>
      <c r="H5" s="63"/>
    </row>
    <row r="6" spans="1:9" s="3" customFormat="1">
      <c r="A6" s="111" t="s">
        <v>167</v>
      </c>
      <c r="B6" s="112"/>
      <c r="C6" s="112"/>
      <c r="D6" s="112"/>
      <c r="E6" s="112"/>
      <c r="F6" s="112"/>
      <c r="G6" s="113"/>
    </row>
    <row r="7" spans="1:9" s="3" customFormat="1" ht="8.1" customHeight="1">
      <c r="A7" s="65"/>
      <c r="B7" s="69"/>
      <c r="C7" s="69"/>
      <c r="D7" s="69"/>
      <c r="E7" s="63"/>
      <c r="F7" s="63"/>
      <c r="G7" s="63"/>
      <c r="H7" s="63"/>
    </row>
    <row r="8" spans="1:9" s="2" customFormat="1">
      <c r="A8" s="119" t="s">
        <v>92</v>
      </c>
      <c r="B8" s="120"/>
      <c r="C8" s="120"/>
      <c r="D8" s="120"/>
      <c r="E8" s="120"/>
      <c r="F8" s="120"/>
      <c r="G8" s="121"/>
      <c r="H8" s="70"/>
    </row>
    <row r="9" spans="1:9" ht="8.1" customHeight="1">
      <c r="A9" s="69"/>
      <c r="B9" s="69"/>
      <c r="C9" s="69"/>
      <c r="D9" s="69"/>
      <c r="E9" s="69"/>
      <c r="F9" s="69"/>
      <c r="G9" s="69"/>
      <c r="H9" s="69"/>
    </row>
    <row r="10" spans="1:9" s="4" customFormat="1" ht="18.75" customHeight="1">
      <c r="A10" s="114" t="s">
        <v>65</v>
      </c>
      <c r="B10" s="114" t="s">
        <v>1</v>
      </c>
      <c r="C10" s="114" t="s">
        <v>2</v>
      </c>
      <c r="D10" s="114" t="s">
        <v>3</v>
      </c>
      <c r="E10" s="8" t="s">
        <v>5</v>
      </c>
      <c r="F10" s="8" t="s">
        <v>6</v>
      </c>
      <c r="G10" s="8" t="s">
        <v>7</v>
      </c>
      <c r="H10" s="72"/>
    </row>
    <row r="11" spans="1:9" s="3" customFormat="1">
      <c r="A11" s="114"/>
      <c r="B11" s="114"/>
      <c r="C11" s="114"/>
      <c r="D11" s="114"/>
      <c r="E11" s="8" t="s">
        <v>4</v>
      </c>
      <c r="F11" s="8" t="s">
        <v>4</v>
      </c>
      <c r="G11" s="8" t="s">
        <v>8</v>
      </c>
      <c r="H11" s="63"/>
    </row>
    <row r="12" spans="1:9" s="3" customFormat="1">
      <c r="A12" s="5" t="s">
        <v>93</v>
      </c>
      <c r="B12" s="12" t="s">
        <v>94</v>
      </c>
      <c r="C12" s="44" t="s">
        <v>69</v>
      </c>
      <c r="D12" s="95">
        <v>1</v>
      </c>
      <c r="E12" s="96">
        <v>0</v>
      </c>
      <c r="F12" s="49">
        <f>D12*E12</f>
        <v>0</v>
      </c>
      <c r="G12" s="88">
        <f>12*F12</f>
        <v>0</v>
      </c>
      <c r="H12" s="63"/>
    </row>
    <row r="13" spans="1:9" s="3" customFormat="1">
      <c r="A13" s="5" t="s">
        <v>95</v>
      </c>
      <c r="B13" s="6" t="s">
        <v>59</v>
      </c>
      <c r="C13" s="44" t="s">
        <v>69</v>
      </c>
      <c r="D13" s="95">
        <v>1</v>
      </c>
      <c r="E13" s="96">
        <v>0</v>
      </c>
      <c r="F13" s="49">
        <f t="shared" ref="F13:F17" si="0">D13*E13</f>
        <v>0</v>
      </c>
      <c r="G13" s="88">
        <f t="shared" ref="G13:G17" si="1">12*F13</f>
        <v>0</v>
      </c>
      <c r="H13" s="63"/>
    </row>
    <row r="14" spans="1:9" s="3" customFormat="1">
      <c r="A14" s="5" t="s">
        <v>96</v>
      </c>
      <c r="B14" s="6" t="s">
        <v>97</v>
      </c>
      <c r="C14" s="44" t="s">
        <v>69</v>
      </c>
      <c r="D14" s="95">
        <v>1</v>
      </c>
      <c r="E14" s="96">
        <v>0</v>
      </c>
      <c r="F14" s="49">
        <f t="shared" si="0"/>
        <v>0</v>
      </c>
      <c r="G14" s="88">
        <f t="shared" si="1"/>
        <v>0</v>
      </c>
      <c r="H14" s="63"/>
    </row>
    <row r="15" spans="1:9" s="3" customFormat="1">
      <c r="A15" s="5" t="s">
        <v>98</v>
      </c>
      <c r="B15" s="6" t="s">
        <v>60</v>
      </c>
      <c r="C15" s="44" t="s">
        <v>69</v>
      </c>
      <c r="D15" s="95">
        <v>1</v>
      </c>
      <c r="E15" s="96">
        <v>0</v>
      </c>
      <c r="F15" s="49">
        <f t="shared" si="0"/>
        <v>0</v>
      </c>
      <c r="G15" s="88">
        <f t="shared" si="1"/>
        <v>0</v>
      </c>
      <c r="H15" s="63"/>
    </row>
    <row r="16" spans="1:9" s="3" customFormat="1">
      <c r="A16" s="5" t="s">
        <v>99</v>
      </c>
      <c r="B16" s="6" t="s">
        <v>176</v>
      </c>
      <c r="C16" s="44" t="s">
        <v>69</v>
      </c>
      <c r="D16" s="95">
        <v>1</v>
      </c>
      <c r="E16" s="96">
        <v>0</v>
      </c>
      <c r="F16" s="49">
        <f t="shared" si="0"/>
        <v>0</v>
      </c>
      <c r="G16" s="88">
        <f t="shared" si="1"/>
        <v>0</v>
      </c>
      <c r="H16" s="63"/>
      <c r="I16" s="1"/>
    </row>
    <row r="17" spans="1:8">
      <c r="A17" s="33" t="s">
        <v>100</v>
      </c>
      <c r="B17" s="10" t="s">
        <v>84</v>
      </c>
      <c r="C17" s="45" t="s">
        <v>69</v>
      </c>
      <c r="D17" s="95">
        <v>1</v>
      </c>
      <c r="E17" s="96">
        <v>0</v>
      </c>
      <c r="F17" s="49">
        <f t="shared" si="0"/>
        <v>0</v>
      </c>
      <c r="G17" s="88">
        <f t="shared" si="1"/>
        <v>0</v>
      </c>
      <c r="H17" s="69"/>
    </row>
    <row r="18" spans="1:8" ht="8.1" customHeight="1">
      <c r="A18" s="69"/>
      <c r="B18" s="69"/>
      <c r="C18" s="69"/>
      <c r="D18" s="69"/>
      <c r="E18" s="69"/>
      <c r="F18" s="69"/>
      <c r="G18" s="69"/>
      <c r="H18" s="69"/>
    </row>
  </sheetData>
  <sheetProtection algorithmName="SHA-512" hashValue="1CJGaH6VjeGix1DjkfudMNKXSzqInBQvC7pKjt0oKPHiqMYC5Y5BVl2WyB51t5LexQ8x/tNeKYRA6fXiorh9lQ==" saltValue="DA3+tBJXtoK7Mgkp8UYdlw==" spinCount="100000" sheet="1" objects="1" scenarios="1"/>
  <mergeCells count="6">
    <mergeCell ref="A6:G6"/>
    <mergeCell ref="A8:G8"/>
    <mergeCell ref="A10:A11"/>
    <mergeCell ref="B10:B11"/>
    <mergeCell ref="C10:C11"/>
    <mergeCell ref="D10:D11"/>
  </mergeCells>
  <phoneticPr fontId="6" type="noConversion"/>
  <pageMargins left="0.9055118110236221" right="0.9055118110236221" top="0.98425196850393704" bottom="0.98425196850393704" header="0.31496062992125984" footer="0.31496062992125984"/>
  <pageSetup paperSize="9" orientation="landscape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8"/>
  <sheetViews>
    <sheetView view="pageBreakPreview" zoomScale="145" zoomScaleNormal="130" zoomScaleSheetLayoutView="145" workbookViewId="0">
      <selection activeCell="B12" sqref="B12"/>
    </sheetView>
  </sheetViews>
  <sheetFormatPr defaultColWidth="9.140625" defaultRowHeight="15.75"/>
  <cols>
    <col min="1" max="1" width="61.28515625" style="3" bestFit="1" customWidth="1"/>
    <col min="2" max="2" width="16.28515625" style="3" bestFit="1" customWidth="1"/>
    <col min="3" max="3" width="1.42578125" style="3" customWidth="1"/>
    <col min="4" max="4" width="8.5703125" style="3" bestFit="1" customWidth="1"/>
    <col min="5" max="5" width="23.7109375" style="3" bestFit="1" customWidth="1"/>
    <col min="6" max="6" width="9.140625" style="3"/>
    <col min="7" max="7" width="15.28515625" style="3" bestFit="1" customWidth="1"/>
    <col min="8" max="16384" width="9.140625" style="3"/>
  </cols>
  <sheetData>
    <row r="1" spans="1:4" s="1" customFormat="1" ht="15.75" customHeight="1">
      <c r="A1" s="63" t="s">
        <v>173</v>
      </c>
      <c r="B1" s="69"/>
      <c r="C1" s="69"/>
    </row>
    <row r="2" spans="1:4" s="1" customFormat="1" ht="15.75" customHeight="1">
      <c r="A2" s="63" t="s">
        <v>164</v>
      </c>
      <c r="B2" s="69"/>
      <c r="C2" s="69"/>
    </row>
    <row r="3" spans="1:4" s="1" customFormat="1" ht="15.75" customHeight="1">
      <c r="A3" s="63" t="s">
        <v>165</v>
      </c>
      <c r="B3" s="69"/>
      <c r="C3" s="69"/>
    </row>
    <row r="4" spans="1:4" s="1" customFormat="1" ht="15.75" customHeight="1">
      <c r="A4" s="65" t="s">
        <v>166</v>
      </c>
      <c r="B4" s="69"/>
      <c r="C4" s="69"/>
    </row>
    <row r="5" spans="1:4" ht="8.1" customHeight="1">
      <c r="A5" s="63"/>
      <c r="B5" s="69"/>
      <c r="C5" s="69"/>
      <c r="D5" s="1"/>
    </row>
    <row r="6" spans="1:4" s="13" customFormat="1" ht="15.75" customHeight="1">
      <c r="A6" s="111" t="s">
        <v>163</v>
      </c>
      <c r="B6" s="113"/>
      <c r="C6" s="70"/>
      <c r="D6" s="2"/>
    </row>
    <row r="7" spans="1:4" ht="8.1" customHeight="1">
      <c r="A7" s="65"/>
      <c r="B7" s="69"/>
      <c r="C7" s="69"/>
      <c r="D7" s="1"/>
    </row>
    <row r="8" spans="1:4">
      <c r="A8" s="119" t="s">
        <v>177</v>
      </c>
      <c r="B8" s="121"/>
      <c r="C8" s="63"/>
    </row>
    <row r="9" spans="1:4" ht="8.1" customHeight="1">
      <c r="A9" s="63"/>
      <c r="B9" s="63"/>
      <c r="C9" s="63"/>
    </row>
    <row r="10" spans="1:4">
      <c r="A10" s="122" t="s">
        <v>197</v>
      </c>
      <c r="B10" s="123"/>
      <c r="C10" s="63"/>
    </row>
    <row r="11" spans="1:4">
      <c r="A11" s="24" t="s">
        <v>178</v>
      </c>
      <c r="B11" s="97">
        <v>0</v>
      </c>
      <c r="C11" s="63"/>
    </row>
    <row r="12" spans="1:4">
      <c r="A12" s="24" t="s">
        <v>130</v>
      </c>
      <c r="B12" s="98">
        <v>4.4999999999999997E-3</v>
      </c>
      <c r="C12" s="63"/>
    </row>
    <row r="13" spans="1:4">
      <c r="A13" s="24" t="s">
        <v>131</v>
      </c>
      <c r="B13" s="99">
        <v>0</v>
      </c>
      <c r="C13" s="63"/>
    </row>
    <row r="14" spans="1:4">
      <c r="A14" s="26">
        <v>7.3800000000000004E-2</v>
      </c>
      <c r="B14" s="25">
        <f>(B11*B12+B13)*7.38%</f>
        <v>0</v>
      </c>
      <c r="C14" s="63"/>
    </row>
    <row r="15" spans="1:4">
      <c r="A15" s="24" t="s">
        <v>132</v>
      </c>
      <c r="B15" s="27">
        <f>(B11*B12)+B13+B14</f>
        <v>0</v>
      </c>
      <c r="C15" s="63"/>
    </row>
    <row r="16" spans="1:4" ht="8.1" customHeight="1">
      <c r="A16" s="63"/>
      <c r="B16" s="63"/>
      <c r="C16" s="63"/>
    </row>
    <row r="18" spans="2:2">
      <c r="B18" s="46"/>
    </row>
  </sheetData>
  <sheetProtection algorithmName="SHA-512" hashValue="UyEXQGKfOmACyclYzs6SyALQLzYhVdnK1yz2Cn5FLi/KVMidiwTDWG8KgyU4C+nPIDs6DxXugzUtvZB4KV73+A==" saltValue="S+V25hDifKye8X5ndagdcw==" spinCount="100000" sheet="1" objects="1" scenarios="1"/>
  <mergeCells count="3">
    <mergeCell ref="A8:B8"/>
    <mergeCell ref="A10:B10"/>
    <mergeCell ref="A6:B6"/>
  </mergeCells>
  <printOptions horizontalCentered="1"/>
  <pageMargins left="0.51181102362204722" right="0.51181102362204722" top="0.78740157480314965" bottom="0.78740157480314965" header="0.31496062992125984" footer="0.31496062992125984"/>
  <pageSetup paperSize="9" orientation="landscape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0"/>
  <sheetViews>
    <sheetView tabSelected="1" view="pageBreakPreview" topLeftCell="A15" zoomScale="115" zoomScaleNormal="145" zoomScaleSheetLayoutView="115" workbookViewId="0">
      <selection activeCell="B40" sqref="B40:C40"/>
    </sheetView>
  </sheetViews>
  <sheetFormatPr defaultColWidth="9.140625" defaultRowHeight="15.75"/>
  <cols>
    <col min="1" max="1" width="9.85546875" style="1" bestFit="1" customWidth="1"/>
    <col min="2" max="2" width="62.7109375" style="1" customWidth="1"/>
    <col min="3" max="3" width="12" style="1" bestFit="1" customWidth="1"/>
    <col min="4" max="4" width="20.140625" style="1" bestFit="1" customWidth="1"/>
    <col min="5" max="5" width="1.42578125" style="1" customWidth="1"/>
    <col min="6" max="7" width="14.7109375" style="1" bestFit="1" customWidth="1"/>
    <col min="8" max="16384" width="9.140625" style="1"/>
  </cols>
  <sheetData>
    <row r="1" spans="1:6" ht="15.75" customHeight="1">
      <c r="A1" s="63" t="s">
        <v>173</v>
      </c>
      <c r="B1" s="69"/>
      <c r="C1" s="69"/>
      <c r="D1" s="69"/>
      <c r="E1" s="69"/>
    </row>
    <row r="2" spans="1:6" ht="15.75" customHeight="1">
      <c r="A2" s="63" t="s">
        <v>164</v>
      </c>
      <c r="B2" s="69"/>
      <c r="C2" s="69"/>
      <c r="D2" s="69"/>
      <c r="E2" s="69"/>
    </row>
    <row r="3" spans="1:6" ht="15.75" customHeight="1">
      <c r="A3" s="63" t="s">
        <v>165</v>
      </c>
      <c r="B3" s="69"/>
      <c r="C3" s="69"/>
      <c r="D3" s="69"/>
      <c r="E3" s="69"/>
    </row>
    <row r="4" spans="1:6" ht="15.75" customHeight="1">
      <c r="A4" s="65" t="s">
        <v>166</v>
      </c>
      <c r="B4" s="69"/>
      <c r="C4" s="69"/>
      <c r="D4" s="69"/>
      <c r="E4" s="69"/>
    </row>
    <row r="5" spans="1:6" ht="8.1" customHeight="1">
      <c r="A5" s="63"/>
      <c r="B5" s="69"/>
      <c r="C5" s="69"/>
      <c r="D5" s="69"/>
      <c r="E5" s="69"/>
    </row>
    <row r="6" spans="1:6">
      <c r="A6" s="111" t="s">
        <v>167</v>
      </c>
      <c r="B6" s="112"/>
      <c r="C6" s="112"/>
      <c r="D6" s="113"/>
      <c r="E6" s="69"/>
    </row>
    <row r="7" spans="1:6" ht="8.1" customHeight="1">
      <c r="A7" s="65"/>
      <c r="B7" s="69"/>
      <c r="C7" s="69"/>
      <c r="D7" s="69"/>
      <c r="E7" s="69"/>
    </row>
    <row r="8" spans="1:6">
      <c r="A8" s="119" t="s">
        <v>199</v>
      </c>
      <c r="B8" s="120"/>
      <c r="C8" s="120"/>
      <c r="D8" s="121"/>
      <c r="E8" s="70"/>
      <c r="F8" s="2"/>
    </row>
    <row r="9" spans="1:6" ht="8.1" customHeight="1">
      <c r="A9" s="69"/>
      <c r="B9" s="69"/>
      <c r="C9" s="69"/>
      <c r="D9" s="69"/>
      <c r="E9" s="69"/>
    </row>
    <row r="10" spans="1:6">
      <c r="A10" s="8" t="s">
        <v>134</v>
      </c>
      <c r="B10" s="135" t="s">
        <v>74</v>
      </c>
      <c r="C10" s="135"/>
      <c r="D10" s="54" t="s">
        <v>104</v>
      </c>
      <c r="E10" s="69"/>
    </row>
    <row r="11" spans="1:6">
      <c r="A11" s="8">
        <v>1</v>
      </c>
      <c r="B11" s="126" t="s">
        <v>101</v>
      </c>
      <c r="C11" s="126"/>
      <c r="D11" s="55">
        <f>SUM(D12:D28)</f>
        <v>0</v>
      </c>
      <c r="E11" s="69"/>
    </row>
    <row r="12" spans="1:6">
      <c r="A12" s="14" t="s">
        <v>15</v>
      </c>
      <c r="B12" s="133" t="s">
        <v>12</v>
      </c>
      <c r="C12" s="134"/>
      <c r="D12" s="56">
        <f>'1 - SBD'!G12</f>
        <v>0</v>
      </c>
      <c r="E12" s="69"/>
    </row>
    <row r="13" spans="1:6">
      <c r="A13" s="14" t="s">
        <v>16</v>
      </c>
      <c r="B13" s="133" t="s">
        <v>14</v>
      </c>
      <c r="C13" s="134"/>
      <c r="D13" s="56">
        <f>'1 - SBD'!G13</f>
        <v>0</v>
      </c>
      <c r="E13" s="69"/>
    </row>
    <row r="14" spans="1:6">
      <c r="A14" s="14" t="s">
        <v>17</v>
      </c>
      <c r="B14" s="133" t="s">
        <v>37</v>
      </c>
      <c r="C14" s="134"/>
      <c r="D14" s="56">
        <f>'1 - SBD'!G14</f>
        <v>0</v>
      </c>
      <c r="E14" s="69"/>
    </row>
    <row r="15" spans="1:6">
      <c r="A15" s="14" t="s">
        <v>18</v>
      </c>
      <c r="B15" s="133" t="s">
        <v>27</v>
      </c>
      <c r="C15" s="134"/>
      <c r="D15" s="56">
        <f>'1 - SBD'!G15</f>
        <v>0</v>
      </c>
      <c r="E15" s="69"/>
    </row>
    <row r="16" spans="1:6">
      <c r="A16" s="14" t="s">
        <v>19</v>
      </c>
      <c r="B16" s="133" t="s">
        <v>28</v>
      </c>
      <c r="C16" s="134"/>
      <c r="D16" s="56">
        <f>'1 - SBD'!G16</f>
        <v>0</v>
      </c>
      <c r="E16" s="69"/>
    </row>
    <row r="17" spans="1:5">
      <c r="A17" s="14" t="s">
        <v>20</v>
      </c>
      <c r="B17" s="133" t="s">
        <v>29</v>
      </c>
      <c r="C17" s="134"/>
      <c r="D17" s="56">
        <f>'1 - SBD'!G17</f>
        <v>0</v>
      </c>
      <c r="E17" s="69"/>
    </row>
    <row r="18" spans="1:5">
      <c r="A18" s="14" t="s">
        <v>21</v>
      </c>
      <c r="B18" s="133" t="s">
        <v>30</v>
      </c>
      <c r="C18" s="134"/>
      <c r="D18" s="56">
        <f>'1 - SBD'!G18</f>
        <v>0</v>
      </c>
      <c r="E18" s="69"/>
    </row>
    <row r="19" spans="1:5">
      <c r="A19" s="14" t="s">
        <v>22</v>
      </c>
      <c r="B19" s="133" t="s">
        <v>150</v>
      </c>
      <c r="C19" s="134"/>
      <c r="D19" s="56">
        <f>'1 - SBD'!G19</f>
        <v>0</v>
      </c>
      <c r="E19" s="69"/>
    </row>
    <row r="20" spans="1:5">
      <c r="A20" s="14" t="s">
        <v>23</v>
      </c>
      <c r="B20" s="133" t="s">
        <v>31</v>
      </c>
      <c r="C20" s="134"/>
      <c r="D20" s="56">
        <f>'1 - SBD'!G20</f>
        <v>0</v>
      </c>
      <c r="E20" s="69"/>
    </row>
    <row r="21" spans="1:5">
      <c r="A21" s="14" t="s">
        <v>24</v>
      </c>
      <c r="B21" s="133" t="s">
        <v>32</v>
      </c>
      <c r="C21" s="134"/>
      <c r="D21" s="56">
        <f>'1 - SBD'!G21</f>
        <v>0</v>
      </c>
      <c r="E21" s="69"/>
    </row>
    <row r="22" spans="1:5">
      <c r="A22" s="14" t="s">
        <v>25</v>
      </c>
      <c r="B22" s="133" t="s">
        <v>33</v>
      </c>
      <c r="C22" s="134"/>
      <c r="D22" s="56">
        <f>'1 - SBD'!G22</f>
        <v>0</v>
      </c>
      <c r="E22" s="69"/>
    </row>
    <row r="23" spans="1:5">
      <c r="A23" s="14" t="s">
        <v>9</v>
      </c>
      <c r="B23" s="133" t="s">
        <v>34</v>
      </c>
      <c r="C23" s="134"/>
      <c r="D23" s="56">
        <f>'1 - SBD'!G23</f>
        <v>0</v>
      </c>
      <c r="E23" s="69"/>
    </row>
    <row r="24" spans="1:5">
      <c r="A24" s="14" t="s">
        <v>11</v>
      </c>
      <c r="B24" s="133" t="s">
        <v>35</v>
      </c>
      <c r="C24" s="134"/>
      <c r="D24" s="56">
        <f>'1 - SBD'!G24</f>
        <v>0</v>
      </c>
      <c r="E24" s="69"/>
    </row>
    <row r="25" spans="1:5">
      <c r="A25" s="14" t="s">
        <v>13</v>
      </c>
      <c r="B25" s="133" t="s">
        <v>36</v>
      </c>
      <c r="C25" s="134"/>
      <c r="D25" s="56">
        <f>'1 - SBD'!G25</f>
        <v>0</v>
      </c>
      <c r="E25" s="69"/>
    </row>
    <row r="26" spans="1:5">
      <c r="A26" s="14" t="s">
        <v>26</v>
      </c>
      <c r="B26" s="133" t="s">
        <v>10</v>
      </c>
      <c r="C26" s="134"/>
      <c r="D26" s="56">
        <f>'1 - SBD'!G26</f>
        <v>0</v>
      </c>
      <c r="E26" s="69"/>
    </row>
    <row r="27" spans="1:5">
      <c r="A27" s="14" t="s">
        <v>61</v>
      </c>
      <c r="B27" s="133" t="s">
        <v>196</v>
      </c>
      <c r="C27" s="134"/>
      <c r="D27" s="56">
        <f>'1 - SBD'!G27</f>
        <v>0</v>
      </c>
      <c r="E27" s="69"/>
    </row>
    <row r="28" spans="1:5">
      <c r="A28" s="14" t="s">
        <v>151</v>
      </c>
      <c r="B28" s="133" t="s">
        <v>152</v>
      </c>
      <c r="C28" s="134"/>
      <c r="D28" s="56">
        <f>'1 - SBD'!G28</f>
        <v>0</v>
      </c>
      <c r="E28" s="69"/>
    </row>
    <row r="29" spans="1:5" s="2" customFormat="1">
      <c r="A29" s="8">
        <v>2</v>
      </c>
      <c r="B29" s="126" t="s">
        <v>198</v>
      </c>
      <c r="C29" s="126"/>
      <c r="D29" s="55">
        <f>SUM(D30:D37)</f>
        <v>0</v>
      </c>
      <c r="E29" s="70"/>
    </row>
    <row r="30" spans="1:5">
      <c r="A30" s="14" t="s">
        <v>38</v>
      </c>
      <c r="B30" s="129" t="s">
        <v>42</v>
      </c>
      <c r="C30" s="130"/>
      <c r="D30" s="56">
        <f>'2 - SGT'!G12</f>
        <v>0</v>
      </c>
      <c r="E30" s="69"/>
    </row>
    <row r="31" spans="1:5">
      <c r="A31" s="14" t="s">
        <v>43</v>
      </c>
      <c r="B31" s="129" t="s">
        <v>70</v>
      </c>
      <c r="C31" s="130"/>
      <c r="D31" s="56">
        <f>'2 - SGT'!G13</f>
        <v>0</v>
      </c>
      <c r="E31" s="69"/>
    </row>
    <row r="32" spans="1:5">
      <c r="A32" s="14" t="s">
        <v>39</v>
      </c>
      <c r="B32" s="129" t="s">
        <v>86</v>
      </c>
      <c r="C32" s="130"/>
      <c r="D32" s="56">
        <f>'2 - SGT'!G14</f>
        <v>0</v>
      </c>
      <c r="E32" s="69"/>
    </row>
    <row r="33" spans="1:5">
      <c r="A33" s="14" t="s">
        <v>41</v>
      </c>
      <c r="B33" s="129" t="s">
        <v>71</v>
      </c>
      <c r="C33" s="130"/>
      <c r="D33" s="56">
        <f>'2 - SGT'!G15</f>
        <v>0</v>
      </c>
      <c r="E33" s="69"/>
    </row>
    <row r="34" spans="1:5">
      <c r="A34" s="14" t="s">
        <v>44</v>
      </c>
      <c r="B34" s="129" t="s">
        <v>87</v>
      </c>
      <c r="C34" s="130"/>
      <c r="D34" s="56">
        <f>'2 - SGT'!G16</f>
        <v>0</v>
      </c>
      <c r="E34" s="69"/>
    </row>
    <row r="35" spans="1:5">
      <c r="A35" s="14" t="s">
        <v>62</v>
      </c>
      <c r="B35" s="129" t="s">
        <v>40</v>
      </c>
      <c r="C35" s="130"/>
      <c r="D35" s="56">
        <f>'2 - SGT'!G17</f>
        <v>0</v>
      </c>
      <c r="E35" s="69"/>
    </row>
    <row r="36" spans="1:5">
      <c r="A36" s="14" t="s">
        <v>88</v>
      </c>
      <c r="B36" s="129" t="s">
        <v>205</v>
      </c>
      <c r="C36" s="130"/>
      <c r="D36" s="56">
        <f>'2 - SGT'!G18</f>
        <v>0</v>
      </c>
      <c r="E36" s="69"/>
    </row>
    <row r="37" spans="1:5">
      <c r="A37" s="14" t="s">
        <v>89</v>
      </c>
      <c r="B37" s="129" t="s">
        <v>174</v>
      </c>
      <c r="C37" s="130"/>
      <c r="D37" s="56">
        <f>'2 - SGT'!G19</f>
        <v>0</v>
      </c>
      <c r="E37" s="69"/>
    </row>
    <row r="38" spans="1:5" s="2" customFormat="1">
      <c r="A38" s="8">
        <v>3</v>
      </c>
      <c r="B38" s="126" t="s">
        <v>102</v>
      </c>
      <c r="C38" s="126"/>
      <c r="D38" s="55">
        <f>SUM(D39:D42)</f>
        <v>0</v>
      </c>
      <c r="E38" s="70"/>
    </row>
    <row r="39" spans="1:5">
      <c r="A39" s="14" t="s">
        <v>46</v>
      </c>
      <c r="B39" s="129" t="s">
        <v>47</v>
      </c>
      <c r="C39" s="130"/>
      <c r="D39" s="56">
        <f>'3 - DATA CENTER'!G12</f>
        <v>0</v>
      </c>
      <c r="E39" s="69"/>
    </row>
    <row r="40" spans="1:5">
      <c r="A40" s="14" t="s">
        <v>49</v>
      </c>
      <c r="B40" s="129" t="s">
        <v>195</v>
      </c>
      <c r="C40" s="130"/>
      <c r="D40" s="56">
        <f>'3 - DATA CENTER'!G13</f>
        <v>0</v>
      </c>
      <c r="E40" s="69"/>
    </row>
    <row r="41" spans="1:5">
      <c r="A41" s="14" t="s">
        <v>52</v>
      </c>
      <c r="B41" s="129" t="s">
        <v>48</v>
      </c>
      <c r="C41" s="130"/>
      <c r="D41" s="56">
        <f>'3 - DATA CENTER'!G14</f>
        <v>0</v>
      </c>
      <c r="E41" s="69"/>
    </row>
    <row r="42" spans="1:5">
      <c r="A42" s="14" t="s">
        <v>53</v>
      </c>
      <c r="B42" s="129" t="s">
        <v>50</v>
      </c>
      <c r="C42" s="130"/>
      <c r="D42" s="56">
        <f>'3 - DATA CENTER'!G15</f>
        <v>0</v>
      </c>
      <c r="E42" s="69"/>
    </row>
    <row r="43" spans="1:5" s="2" customFormat="1">
      <c r="A43" s="8">
        <v>4</v>
      </c>
      <c r="B43" s="126" t="s">
        <v>103</v>
      </c>
      <c r="C43" s="126"/>
      <c r="D43" s="55">
        <f>SUM(D44:D53)</f>
        <v>0</v>
      </c>
      <c r="E43" s="70"/>
    </row>
    <row r="44" spans="1:5">
      <c r="A44" s="14" t="s">
        <v>54</v>
      </c>
      <c r="B44" s="129" t="s">
        <v>138</v>
      </c>
      <c r="C44" s="130"/>
      <c r="D44" s="56">
        <f>'4 - PESSOAL ESPECÍFICO'!K11</f>
        <v>0</v>
      </c>
      <c r="E44" s="69"/>
    </row>
    <row r="45" spans="1:5">
      <c r="A45" s="14" t="s">
        <v>55</v>
      </c>
      <c r="B45" s="129" t="s">
        <v>139</v>
      </c>
      <c r="C45" s="130"/>
      <c r="D45" s="56">
        <f>'4 - PESSOAL ESPECÍFICO'!K12</f>
        <v>0</v>
      </c>
      <c r="E45" s="69"/>
    </row>
    <row r="46" spans="1:5">
      <c r="A46" s="14" t="s">
        <v>56</v>
      </c>
      <c r="B46" s="129" t="s">
        <v>140</v>
      </c>
      <c r="C46" s="130"/>
      <c r="D46" s="56">
        <f>'4 - PESSOAL ESPECÍFICO'!K13</f>
        <v>0</v>
      </c>
      <c r="E46" s="69"/>
    </row>
    <row r="47" spans="1:5">
      <c r="A47" s="14" t="s">
        <v>57</v>
      </c>
      <c r="B47" s="129" t="s">
        <v>91</v>
      </c>
      <c r="C47" s="130"/>
      <c r="D47" s="56">
        <f>'4 - PESSOAL ESPECÍFICO'!K14</f>
        <v>0</v>
      </c>
      <c r="E47" s="69"/>
    </row>
    <row r="48" spans="1:5">
      <c r="A48" s="14" t="s">
        <v>58</v>
      </c>
      <c r="B48" s="129" t="s">
        <v>141</v>
      </c>
      <c r="C48" s="130"/>
      <c r="D48" s="56">
        <f>'4 - PESSOAL ESPECÍFICO'!K15</f>
        <v>0</v>
      </c>
      <c r="E48" s="69"/>
    </row>
    <row r="49" spans="1:5">
      <c r="A49" s="14" t="s">
        <v>85</v>
      </c>
      <c r="B49" s="129" t="s">
        <v>142</v>
      </c>
      <c r="C49" s="130"/>
      <c r="D49" s="56">
        <f>'4 - PESSOAL ESPECÍFICO'!K16</f>
        <v>0</v>
      </c>
      <c r="E49" s="69"/>
    </row>
    <row r="50" spans="1:5">
      <c r="A50" s="14" t="s">
        <v>146</v>
      </c>
      <c r="B50" s="129" t="s">
        <v>143</v>
      </c>
      <c r="C50" s="130"/>
      <c r="D50" s="56">
        <f>'4 - PESSOAL ESPECÍFICO'!K17</f>
        <v>0</v>
      </c>
      <c r="E50" s="69"/>
    </row>
    <row r="51" spans="1:5">
      <c r="A51" s="14" t="s">
        <v>147</v>
      </c>
      <c r="B51" s="129" t="s">
        <v>144</v>
      </c>
      <c r="C51" s="130"/>
      <c r="D51" s="56">
        <f>'4 - PESSOAL ESPECÍFICO'!K18</f>
        <v>0</v>
      </c>
      <c r="E51" s="69"/>
    </row>
    <row r="52" spans="1:5">
      <c r="A52" s="14" t="s">
        <v>148</v>
      </c>
      <c r="B52" s="129" t="s">
        <v>51</v>
      </c>
      <c r="C52" s="130"/>
      <c r="D52" s="56">
        <f>'4 - PESSOAL ESPECÍFICO'!K19</f>
        <v>0</v>
      </c>
      <c r="E52" s="69"/>
    </row>
    <row r="53" spans="1:5">
      <c r="A53" s="14" t="s">
        <v>149</v>
      </c>
      <c r="B53" s="129" t="s">
        <v>145</v>
      </c>
      <c r="C53" s="130"/>
      <c r="D53" s="56">
        <f>'4 - PESSOAL ESPECÍFICO'!K20</f>
        <v>0</v>
      </c>
      <c r="E53" s="69"/>
    </row>
    <row r="54" spans="1:5" s="2" customFormat="1">
      <c r="A54" s="8">
        <v>5</v>
      </c>
      <c r="B54" s="126" t="s">
        <v>180</v>
      </c>
      <c r="C54" s="126"/>
      <c r="D54" s="55">
        <f>SUM(D55:D60)</f>
        <v>0</v>
      </c>
      <c r="E54" s="70"/>
    </row>
    <row r="55" spans="1:5" s="2" customFormat="1">
      <c r="A55" s="14" t="s">
        <v>93</v>
      </c>
      <c r="B55" s="129" t="s">
        <v>94</v>
      </c>
      <c r="C55" s="130"/>
      <c r="D55" s="87">
        <f>'5 - GERAL'!G12</f>
        <v>0</v>
      </c>
      <c r="E55" s="70"/>
    </row>
    <row r="56" spans="1:5" s="2" customFormat="1">
      <c r="A56" s="14" t="s">
        <v>95</v>
      </c>
      <c r="B56" s="129" t="s">
        <v>59</v>
      </c>
      <c r="C56" s="130"/>
      <c r="D56" s="87">
        <f>'5 - GERAL'!G13</f>
        <v>0</v>
      </c>
      <c r="E56" s="70"/>
    </row>
    <row r="57" spans="1:5" s="2" customFormat="1">
      <c r="A57" s="14" t="s">
        <v>96</v>
      </c>
      <c r="B57" s="129" t="s">
        <v>97</v>
      </c>
      <c r="C57" s="130"/>
      <c r="D57" s="87">
        <f>'5 - GERAL'!G14</f>
        <v>0</v>
      </c>
      <c r="E57" s="70"/>
    </row>
    <row r="58" spans="1:5" s="2" customFormat="1">
      <c r="A58" s="14" t="s">
        <v>98</v>
      </c>
      <c r="B58" s="129" t="s">
        <v>60</v>
      </c>
      <c r="C58" s="130"/>
      <c r="D58" s="87">
        <f>'5 - GERAL'!G15</f>
        <v>0</v>
      </c>
      <c r="E58" s="70"/>
    </row>
    <row r="59" spans="1:5" s="2" customFormat="1">
      <c r="A59" s="14" t="s">
        <v>99</v>
      </c>
      <c r="B59" s="129" t="s">
        <v>162</v>
      </c>
      <c r="C59" s="130"/>
      <c r="D59" s="87">
        <f>'5 - GERAL'!G16</f>
        <v>0</v>
      </c>
      <c r="E59" s="70"/>
    </row>
    <row r="60" spans="1:5" s="2" customFormat="1">
      <c r="A60" s="14" t="s">
        <v>100</v>
      </c>
      <c r="B60" s="129" t="s">
        <v>84</v>
      </c>
      <c r="C60" s="130"/>
      <c r="D60" s="87">
        <f>'5 - GERAL'!G17</f>
        <v>0</v>
      </c>
      <c r="E60" s="70"/>
    </row>
    <row r="61" spans="1:5" s="2" customFormat="1">
      <c r="A61" s="43">
        <v>6</v>
      </c>
      <c r="B61" s="126" t="s">
        <v>153</v>
      </c>
      <c r="C61" s="126"/>
      <c r="D61" s="57">
        <f>'6 - GAR. DE EXEC. DO CONTRATO'!B15</f>
        <v>0</v>
      </c>
      <c r="E61" s="70"/>
    </row>
    <row r="62" spans="1:5" s="2" customFormat="1">
      <c r="A62" s="43">
        <v>7</v>
      </c>
      <c r="B62" s="131" t="s">
        <v>154</v>
      </c>
      <c r="C62" s="132"/>
      <c r="D62" s="58">
        <v>46633969.200000003</v>
      </c>
      <c r="E62" s="70"/>
    </row>
    <row r="63" spans="1:5" s="2" customFormat="1">
      <c r="A63" s="43">
        <v>8</v>
      </c>
      <c r="B63" s="126" t="s">
        <v>159</v>
      </c>
      <c r="C63" s="126"/>
      <c r="D63" s="57">
        <f>SUM(D11,D29,D38,D43,D54+D61)</f>
        <v>0</v>
      </c>
      <c r="E63" s="70"/>
    </row>
    <row r="64" spans="1:5" s="2" customFormat="1">
      <c r="A64" s="43">
        <v>9</v>
      </c>
      <c r="B64" s="18" t="s">
        <v>160</v>
      </c>
      <c r="C64" s="59">
        <v>7.3099999999999998E-2</v>
      </c>
      <c r="D64" s="50">
        <f>C64*D63</f>
        <v>0</v>
      </c>
      <c r="E64" s="70"/>
    </row>
    <row r="65" spans="1:7" s="2" customFormat="1">
      <c r="A65" s="43">
        <v>10</v>
      </c>
      <c r="B65" s="126" t="s">
        <v>179</v>
      </c>
      <c r="C65" s="126"/>
      <c r="D65" s="57">
        <f>D64+D63</f>
        <v>0</v>
      </c>
      <c r="E65" s="70"/>
    </row>
    <row r="66" spans="1:7">
      <c r="A66" s="43">
        <v>11</v>
      </c>
      <c r="B66" s="127" t="s">
        <v>155</v>
      </c>
      <c r="C66" s="127"/>
      <c r="D66" s="57">
        <v>0</v>
      </c>
      <c r="E66" s="69"/>
    </row>
    <row r="67" spans="1:7" ht="31.5" customHeight="1">
      <c r="A67" s="43">
        <v>12</v>
      </c>
      <c r="B67" s="127" t="s">
        <v>200</v>
      </c>
      <c r="C67" s="127"/>
      <c r="D67" s="60">
        <f>D65/D62</f>
        <v>0</v>
      </c>
      <c r="E67" s="69"/>
    </row>
    <row r="68" spans="1:7">
      <c r="A68" s="43">
        <v>13</v>
      </c>
      <c r="B68" s="127" t="s">
        <v>204</v>
      </c>
      <c r="C68" s="127"/>
      <c r="D68" s="58">
        <v>15.75</v>
      </c>
      <c r="E68" s="69"/>
    </row>
    <row r="69" spans="1:7" s="69" customFormat="1">
      <c r="A69" s="100" t="s">
        <v>168</v>
      </c>
      <c r="B69" s="128" t="s">
        <v>156</v>
      </c>
      <c r="C69" s="128"/>
      <c r="D69" s="101">
        <v>5</v>
      </c>
    </row>
    <row r="70" spans="1:7" s="69" customFormat="1">
      <c r="A70" s="100" t="s">
        <v>169</v>
      </c>
      <c r="B70" s="128" t="s">
        <v>157</v>
      </c>
      <c r="C70" s="128"/>
      <c r="D70" s="101">
        <v>7.6</v>
      </c>
    </row>
    <row r="71" spans="1:7" s="69" customFormat="1">
      <c r="A71" s="100" t="s">
        <v>170</v>
      </c>
      <c r="B71" s="128" t="s">
        <v>158</v>
      </c>
      <c r="C71" s="128"/>
      <c r="D71" s="101">
        <v>1.65</v>
      </c>
    </row>
    <row r="72" spans="1:7" s="69" customFormat="1">
      <c r="A72" s="100" t="s">
        <v>202</v>
      </c>
      <c r="B72" s="128" t="s">
        <v>203</v>
      </c>
      <c r="C72" s="128"/>
      <c r="D72" s="103">
        <v>1.5</v>
      </c>
      <c r="F72" s="102"/>
    </row>
    <row r="73" spans="1:7">
      <c r="A73" s="43">
        <v>14</v>
      </c>
      <c r="B73" s="127" t="s">
        <v>201</v>
      </c>
      <c r="C73" s="127"/>
      <c r="D73" s="60">
        <f>D67/(1-15.75%)</f>
        <v>0</v>
      </c>
      <c r="E73" s="69"/>
      <c r="F73" s="47"/>
    </row>
    <row r="74" spans="1:7">
      <c r="A74" s="43">
        <v>15</v>
      </c>
      <c r="B74" s="89" t="s">
        <v>192</v>
      </c>
      <c r="C74" s="48"/>
      <c r="D74" s="57">
        <f>D73*D62</f>
        <v>0</v>
      </c>
      <c r="E74" s="69"/>
      <c r="F74" s="61"/>
    </row>
    <row r="75" spans="1:7" ht="8.1" customHeight="1">
      <c r="A75" s="125"/>
      <c r="B75" s="125"/>
      <c r="C75" s="125"/>
      <c r="D75" s="125"/>
      <c r="E75" s="69"/>
      <c r="F75" s="47"/>
      <c r="G75" s="61"/>
    </row>
    <row r="76" spans="1:7" ht="47.25" customHeight="1">
      <c r="A76" s="124"/>
      <c r="B76" s="124"/>
      <c r="C76" s="124"/>
      <c r="D76" s="124"/>
    </row>
    <row r="77" spans="1:7" ht="8.1" customHeight="1"/>
    <row r="80" spans="1:7">
      <c r="D80" s="47"/>
    </row>
  </sheetData>
  <sheetProtection algorithmName="SHA-512" hashValue="Cx4WaaDW0Cl1xLW0Y9DMAB5Iy+WAcXxjINoIG6ZljKcVMFfvk4+XcrrS90TtDxbeull6Qgku7gZw9rll6CUz6A==" saltValue="ZouLIzuY1vJYX+O5LS6CPA==" spinCount="100000" sheet="1" objects="1" scenarios="1"/>
  <mergeCells count="67">
    <mergeCell ref="B17:C17"/>
    <mergeCell ref="B18:C18"/>
    <mergeCell ref="B19:C19"/>
    <mergeCell ref="B28:C28"/>
    <mergeCell ref="B41:C41"/>
    <mergeCell ref="B37:C37"/>
    <mergeCell ref="B30:C30"/>
    <mergeCell ref="B31:C31"/>
    <mergeCell ref="B32:C32"/>
    <mergeCell ref="B39:C39"/>
    <mergeCell ref="B34:C34"/>
    <mergeCell ref="B35:C35"/>
    <mergeCell ref="B23:C23"/>
    <mergeCell ref="B24:C24"/>
    <mergeCell ref="B33:C33"/>
    <mergeCell ref="B36:C36"/>
    <mergeCell ref="A6:D6"/>
    <mergeCell ref="B22:C22"/>
    <mergeCell ref="A8:D8"/>
    <mergeCell ref="B11:C11"/>
    <mergeCell ref="B29:C29"/>
    <mergeCell ref="B27:C27"/>
    <mergeCell ref="B26:C26"/>
    <mergeCell ref="B21:C21"/>
    <mergeCell ref="B14:C14"/>
    <mergeCell ref="B15:C15"/>
    <mergeCell ref="B16:C16"/>
    <mergeCell ref="B25:C25"/>
    <mergeCell ref="B10:C10"/>
    <mergeCell ref="B20:C20"/>
    <mergeCell ref="B12:C12"/>
    <mergeCell ref="B13:C13"/>
    <mergeCell ref="B47:C47"/>
    <mergeCell ref="B48:C48"/>
    <mergeCell ref="B44:C44"/>
    <mergeCell ref="B57:C57"/>
    <mergeCell ref="B58:C58"/>
    <mergeCell ref="B54:C54"/>
    <mergeCell ref="B53:C53"/>
    <mergeCell ref="B52:C52"/>
    <mergeCell ref="B45:C45"/>
    <mergeCell ref="B49:C49"/>
    <mergeCell ref="B38:C38"/>
    <mergeCell ref="B43:C43"/>
    <mergeCell ref="B40:C40"/>
    <mergeCell ref="B46:C46"/>
    <mergeCell ref="B42:C42"/>
    <mergeCell ref="B61:C61"/>
    <mergeCell ref="B60:C60"/>
    <mergeCell ref="B67:C67"/>
    <mergeCell ref="B50:C50"/>
    <mergeCell ref="B51:C51"/>
    <mergeCell ref="B55:C55"/>
    <mergeCell ref="B56:C56"/>
    <mergeCell ref="B66:C66"/>
    <mergeCell ref="B65:C65"/>
    <mergeCell ref="B59:C59"/>
    <mergeCell ref="B62:C62"/>
    <mergeCell ref="A76:D76"/>
    <mergeCell ref="A75:D75"/>
    <mergeCell ref="B63:C63"/>
    <mergeCell ref="B68:C68"/>
    <mergeCell ref="B69:C69"/>
    <mergeCell ref="B73:C73"/>
    <mergeCell ref="B70:C70"/>
    <mergeCell ref="B72:C72"/>
    <mergeCell ref="B71:C71"/>
  </mergeCells>
  <phoneticPr fontId="6" type="noConversion"/>
  <pageMargins left="0.511811024" right="0.511811024" top="0.78740157499999996" bottom="0.78740157499999996" header="0.31496062000000002" footer="0.31496062000000002"/>
  <pageSetup paperSize="9" scale="86" orientation="portrait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3"/>
  <sheetViews>
    <sheetView view="pageBreakPreview" topLeftCell="A31" zoomScale="145" zoomScaleNormal="145" zoomScaleSheetLayoutView="145" workbookViewId="0">
      <selection activeCell="A14" sqref="A14"/>
    </sheetView>
  </sheetViews>
  <sheetFormatPr defaultColWidth="9.140625" defaultRowHeight="15.75"/>
  <cols>
    <col min="1" max="1" width="61.28515625" style="3" bestFit="1" customWidth="1"/>
    <col min="2" max="2" width="14.85546875" style="3" bestFit="1" customWidth="1"/>
    <col min="3" max="3" width="1.42578125" style="3" customWidth="1"/>
    <col min="4" max="4" width="8.5703125" style="3" bestFit="1" customWidth="1"/>
    <col min="5" max="5" width="10" style="3" customWidth="1"/>
    <col min="6" max="6" width="9" style="3" customWidth="1"/>
    <col min="7" max="7" width="15.28515625" style="3" bestFit="1" customWidth="1"/>
    <col min="8" max="16384" width="9.140625" style="3"/>
  </cols>
  <sheetData>
    <row r="1" spans="1:4" customFormat="1" ht="18.75">
      <c r="A1" s="65" t="s">
        <v>172</v>
      </c>
      <c r="B1" s="63"/>
      <c r="C1" s="63"/>
      <c r="D1" s="3"/>
    </row>
    <row r="2" spans="1:4" customFormat="1">
      <c r="A2" s="63" t="s">
        <v>164</v>
      </c>
      <c r="B2" s="63"/>
      <c r="C2" s="63"/>
      <c r="D2" s="3"/>
    </row>
    <row r="3" spans="1:4" customFormat="1">
      <c r="A3" s="63" t="s">
        <v>165</v>
      </c>
      <c r="B3" s="63"/>
      <c r="C3" s="63"/>
      <c r="D3" s="3"/>
    </row>
    <row r="4" spans="1:4" customFormat="1">
      <c r="A4" s="65" t="s">
        <v>166</v>
      </c>
      <c r="B4" s="63"/>
      <c r="C4" s="63"/>
      <c r="D4" s="3"/>
    </row>
    <row r="5" spans="1:4" ht="8.1" customHeight="1">
      <c r="A5" s="63"/>
      <c r="B5" s="69"/>
      <c r="C5" s="69"/>
      <c r="D5" s="1"/>
    </row>
    <row r="6" spans="1:4">
      <c r="A6" s="111" t="s">
        <v>167</v>
      </c>
      <c r="B6" s="113"/>
      <c r="C6" s="69"/>
      <c r="D6" s="1"/>
    </row>
    <row r="7" spans="1:4" ht="8.1" customHeight="1">
      <c r="A7" s="65"/>
      <c r="B7" s="69"/>
      <c r="C7" s="69"/>
      <c r="D7" s="1"/>
    </row>
    <row r="8" spans="1:4">
      <c r="A8" s="119" t="s">
        <v>171</v>
      </c>
      <c r="B8" s="121"/>
      <c r="C8" s="70"/>
      <c r="D8" s="2"/>
    </row>
    <row r="9" spans="1:4" ht="8.1" customHeight="1" thickBot="1">
      <c r="A9" s="63"/>
      <c r="B9" s="63"/>
      <c r="C9" s="63"/>
    </row>
    <row r="10" spans="1:4" ht="16.5" thickBot="1">
      <c r="A10" s="42" t="s">
        <v>74</v>
      </c>
      <c r="B10" s="42" t="s">
        <v>3</v>
      </c>
      <c r="C10" s="63"/>
    </row>
    <row r="11" spans="1:4">
      <c r="A11" s="122" t="s">
        <v>194</v>
      </c>
      <c r="B11" s="123"/>
      <c r="C11" s="71"/>
      <c r="D11" s="13"/>
    </row>
    <row r="12" spans="1:4">
      <c r="A12" s="11" t="s">
        <v>105</v>
      </c>
      <c r="B12" s="140"/>
      <c r="C12" s="63"/>
    </row>
    <row r="13" spans="1:4">
      <c r="A13" s="6" t="s">
        <v>106</v>
      </c>
      <c r="B13" s="141"/>
      <c r="C13" s="63"/>
    </row>
    <row r="14" spans="1:4">
      <c r="A14" s="12" t="s">
        <v>135</v>
      </c>
      <c r="B14" s="15">
        <v>0.5</v>
      </c>
      <c r="C14" s="63"/>
    </row>
    <row r="15" spans="1:4">
      <c r="A15" s="12" t="s">
        <v>136</v>
      </c>
      <c r="B15" s="15">
        <v>0.3</v>
      </c>
      <c r="C15" s="63"/>
    </row>
    <row r="16" spans="1:4">
      <c r="A16" s="6" t="s">
        <v>137</v>
      </c>
      <c r="B16" s="15">
        <f>B14+B15</f>
        <v>0.8</v>
      </c>
      <c r="C16" s="63"/>
    </row>
    <row r="17" spans="1:3">
      <c r="A17" s="16" t="s">
        <v>107</v>
      </c>
      <c r="B17" s="15">
        <f>1-B16</f>
        <v>0.19999999999999996</v>
      </c>
      <c r="C17" s="63"/>
    </row>
    <row r="18" spans="1:3">
      <c r="A18" s="6" t="s">
        <v>108</v>
      </c>
      <c r="B18" s="6">
        <v>52</v>
      </c>
      <c r="C18" s="63"/>
    </row>
    <row r="19" spans="1:3">
      <c r="A19" s="6" t="s">
        <v>109</v>
      </c>
      <c r="B19" s="17">
        <f>B17*B18/365</f>
        <v>2.8493150684931502E-2</v>
      </c>
      <c r="C19" s="63"/>
    </row>
    <row r="20" spans="1:3" ht="8.1" customHeight="1">
      <c r="A20" s="138"/>
      <c r="B20" s="138"/>
      <c r="C20" s="63"/>
    </row>
    <row r="21" spans="1:3">
      <c r="A21" s="139" t="s">
        <v>110</v>
      </c>
      <c r="B21" s="139"/>
      <c r="C21" s="63"/>
    </row>
    <row r="22" spans="1:3">
      <c r="A22" s="6" t="s">
        <v>106</v>
      </c>
      <c r="B22" s="15">
        <v>0.5</v>
      </c>
      <c r="C22" s="63"/>
    </row>
    <row r="23" spans="1:3">
      <c r="A23" s="6" t="s">
        <v>111</v>
      </c>
      <c r="B23" s="6">
        <v>12</v>
      </c>
      <c r="C23" s="63"/>
    </row>
    <row r="24" spans="1:3">
      <c r="A24" s="6"/>
      <c r="B24" s="17">
        <f>B23*B22*2/365</f>
        <v>3.287671232876712E-2</v>
      </c>
      <c r="C24" s="63"/>
    </row>
    <row r="25" spans="1:3" ht="8.1" customHeight="1">
      <c r="A25" s="138"/>
      <c r="B25" s="138"/>
      <c r="C25" s="63"/>
    </row>
    <row r="26" spans="1:3">
      <c r="A26" s="18" t="s">
        <v>112</v>
      </c>
      <c r="B26" s="19">
        <f>(1/12)/(1-(1/12))</f>
        <v>9.0909090909090912E-2</v>
      </c>
      <c r="C26" s="63"/>
    </row>
    <row r="27" spans="1:3" ht="8.1" customHeight="1">
      <c r="A27" s="138"/>
      <c r="B27" s="138"/>
      <c r="C27" s="63"/>
    </row>
    <row r="28" spans="1:3">
      <c r="A28" s="18" t="s">
        <v>113</v>
      </c>
      <c r="B28" s="19">
        <f>(0.12*15/365)+(5/365)</f>
        <v>1.8630136986301369E-2</v>
      </c>
      <c r="C28" s="63"/>
    </row>
    <row r="29" spans="1:3" ht="8.1" customHeight="1">
      <c r="A29" s="138"/>
      <c r="B29" s="138"/>
      <c r="C29" s="63"/>
    </row>
    <row r="30" spans="1:3">
      <c r="A30" s="18" t="s">
        <v>114</v>
      </c>
      <c r="B30" s="19">
        <f>B28+B26+B24+B19</f>
        <v>0.1709090909090909</v>
      </c>
      <c r="C30" s="63"/>
    </row>
    <row r="31" spans="1:3" ht="8.1" customHeight="1">
      <c r="A31" s="63"/>
      <c r="B31" s="63"/>
      <c r="C31" s="63"/>
    </row>
    <row r="32" spans="1:3">
      <c r="A32" s="18" t="s">
        <v>115</v>
      </c>
      <c r="B32" s="20">
        <f>B42+B52+B58+B60</f>
        <v>0.4152632</v>
      </c>
      <c r="C32" s="63"/>
    </row>
    <row r="33" spans="1:3">
      <c r="A33" s="122" t="s">
        <v>116</v>
      </c>
      <c r="B33" s="123"/>
      <c r="C33" s="63"/>
    </row>
    <row r="34" spans="1:3">
      <c r="A34" s="10" t="s">
        <v>117</v>
      </c>
      <c r="B34" s="21">
        <v>1.4999999999999999E-2</v>
      </c>
      <c r="C34" s="63"/>
    </row>
    <row r="35" spans="1:3">
      <c r="A35" s="10" t="s">
        <v>118</v>
      </c>
      <c r="B35" s="21">
        <v>0.01</v>
      </c>
      <c r="C35" s="63"/>
    </row>
    <row r="36" spans="1:3">
      <c r="A36" s="10" t="s">
        <v>119</v>
      </c>
      <c r="B36" s="21">
        <v>6.0000000000000001E-3</v>
      </c>
      <c r="C36" s="63"/>
    </row>
    <row r="37" spans="1:3">
      <c r="A37" s="10" t="s">
        <v>120</v>
      </c>
      <c r="B37" s="21">
        <v>2E-3</v>
      </c>
      <c r="C37" s="63"/>
    </row>
    <row r="38" spans="1:3">
      <c r="A38" s="10" t="s">
        <v>121</v>
      </c>
      <c r="B38" s="21">
        <v>2.5000000000000001E-2</v>
      </c>
      <c r="C38" s="63"/>
    </row>
    <row r="39" spans="1:3">
      <c r="A39" s="10" t="s">
        <v>122</v>
      </c>
      <c r="B39" s="21">
        <v>0.03</v>
      </c>
      <c r="C39" s="63"/>
    </row>
    <row r="40" spans="1:3">
      <c r="A40" s="10" t="s">
        <v>123</v>
      </c>
      <c r="B40" s="21">
        <v>0.08</v>
      </c>
      <c r="C40" s="63"/>
    </row>
    <row r="41" spans="1:3">
      <c r="A41" s="10" t="s">
        <v>181</v>
      </c>
      <c r="B41" s="21">
        <v>0</v>
      </c>
      <c r="C41" s="63"/>
    </row>
    <row r="42" spans="1:3">
      <c r="A42" s="63"/>
      <c r="B42" s="62">
        <f>SUM(B34:B41)</f>
        <v>0.16799999999999998</v>
      </c>
      <c r="C42" s="63"/>
    </row>
    <row r="43" spans="1:3" ht="8.1" customHeight="1">
      <c r="A43" s="142"/>
      <c r="B43" s="142"/>
      <c r="C43" s="63"/>
    </row>
    <row r="44" spans="1:3">
      <c r="A44" s="122" t="s">
        <v>124</v>
      </c>
      <c r="B44" s="123"/>
      <c r="C44" s="63"/>
    </row>
    <row r="45" spans="1:3">
      <c r="A45" s="10" t="s">
        <v>125</v>
      </c>
      <c r="B45" s="22">
        <v>2.7799999999999998E-2</v>
      </c>
      <c r="C45" s="63"/>
    </row>
    <row r="46" spans="1:3">
      <c r="A46" s="10" t="s">
        <v>126</v>
      </c>
      <c r="B46" s="22">
        <v>8.3299999999999999E-2</v>
      </c>
      <c r="C46" s="63"/>
    </row>
    <row r="47" spans="1:3">
      <c r="A47" s="10" t="s">
        <v>185</v>
      </c>
      <c r="B47" s="23">
        <v>6.9999999999999999E-4</v>
      </c>
      <c r="C47" s="63"/>
    </row>
    <row r="48" spans="1:3">
      <c r="A48" s="10" t="s">
        <v>186</v>
      </c>
      <c r="B48" s="23">
        <v>4.0000000000000002E-4</v>
      </c>
      <c r="C48" s="63"/>
    </row>
    <row r="49" spans="1:3">
      <c r="A49" s="10" t="s">
        <v>187</v>
      </c>
      <c r="B49" s="23">
        <v>1E-4</v>
      </c>
      <c r="C49" s="63"/>
    </row>
    <row r="50" spans="1:3">
      <c r="A50" s="10" t="s">
        <v>188</v>
      </c>
      <c r="B50" s="23">
        <v>2.0000000000000001E-4</v>
      </c>
      <c r="C50" s="63"/>
    </row>
    <row r="51" spans="1:3">
      <c r="A51" s="10" t="s">
        <v>189</v>
      </c>
      <c r="B51" s="23">
        <v>2.24E-2</v>
      </c>
      <c r="C51" s="63"/>
    </row>
    <row r="52" spans="1:3">
      <c r="A52" s="63"/>
      <c r="B52" s="64">
        <f>SUM(B45:B51)</f>
        <v>0.13490000000000002</v>
      </c>
      <c r="C52" s="63"/>
    </row>
    <row r="53" spans="1:3" ht="8.1" customHeight="1">
      <c r="A53" s="63"/>
      <c r="B53" s="65"/>
      <c r="C53" s="63"/>
    </row>
    <row r="54" spans="1:3">
      <c r="A54" s="139" t="s">
        <v>127</v>
      </c>
      <c r="B54" s="139"/>
      <c r="C54" s="63"/>
    </row>
    <row r="55" spans="1:3">
      <c r="A55" s="16" t="s">
        <v>182</v>
      </c>
      <c r="B55" s="66">
        <v>4.3299999999999998E-2</v>
      </c>
      <c r="C55" s="63"/>
    </row>
    <row r="56" spans="1:3">
      <c r="A56" s="16" t="s">
        <v>183</v>
      </c>
      <c r="B56" s="66">
        <v>4.3099999999999999E-2</v>
      </c>
      <c r="C56" s="63"/>
    </row>
    <row r="57" spans="1:3">
      <c r="A57" s="67" t="s">
        <v>184</v>
      </c>
      <c r="B57" s="66">
        <v>3.3E-3</v>
      </c>
      <c r="C57" s="63"/>
    </row>
    <row r="58" spans="1:3">
      <c r="A58" s="65"/>
      <c r="B58" s="68">
        <f>SUM(B55:B57)</f>
        <v>8.9700000000000002E-2</v>
      </c>
      <c r="C58" s="63"/>
    </row>
    <row r="59" spans="1:3">
      <c r="A59" s="122" t="s">
        <v>128</v>
      </c>
      <c r="B59" s="123"/>
      <c r="C59" s="63"/>
    </row>
    <row r="60" spans="1:3">
      <c r="A60" s="16" t="s">
        <v>129</v>
      </c>
      <c r="B60" s="68">
        <f>(B42)*(B52)</f>
        <v>2.2663200000000001E-2</v>
      </c>
      <c r="C60" s="63"/>
    </row>
    <row r="61" spans="1:3" ht="15.75" customHeight="1">
      <c r="A61" s="137" t="s">
        <v>190</v>
      </c>
      <c r="B61" s="137"/>
      <c r="C61" s="63"/>
    </row>
    <row r="62" spans="1:3">
      <c r="A62" s="136" t="s">
        <v>191</v>
      </c>
      <c r="B62" s="136"/>
      <c r="C62" s="63"/>
    </row>
    <row r="63" spans="1:3" ht="8.1" customHeight="1">
      <c r="C63" s="63"/>
    </row>
  </sheetData>
  <sheetProtection algorithmName="SHA-512" hashValue="dh6GS/3yHGJegF4rrUxajGbJ/y+QvVAmQcsJril7pTlvSMY/McqOlnJmE68Vd+b/NdArHTKXX+0KoOX2DTkDGg==" saltValue="OZGuliRs1JTOheDUeHbHjw==" spinCount="100000" sheet="1" objects="1" scenarios="1"/>
  <mergeCells count="16">
    <mergeCell ref="A62:B62"/>
    <mergeCell ref="A61:B61"/>
    <mergeCell ref="A6:B6"/>
    <mergeCell ref="A29:B29"/>
    <mergeCell ref="A44:B44"/>
    <mergeCell ref="A54:B54"/>
    <mergeCell ref="A59:B59"/>
    <mergeCell ref="A8:B8"/>
    <mergeCell ref="A27:B27"/>
    <mergeCell ref="A11:B11"/>
    <mergeCell ref="B12:B13"/>
    <mergeCell ref="A20:B20"/>
    <mergeCell ref="A25:B25"/>
    <mergeCell ref="A21:B21"/>
    <mergeCell ref="A33:B33"/>
    <mergeCell ref="A43:B43"/>
  </mergeCells>
  <printOptions horizontalCentered="1"/>
  <pageMargins left="0.51181102362204722" right="0.51181102362204722" top="0.78740157480314965" bottom="0.78740157480314965" header="0.31496062992125984" footer="0.31496062992125984"/>
  <pageSetup paperSize="9" scale="76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8</vt:i4>
      </vt:variant>
      <vt:variant>
        <vt:lpstr>Intervalos nomeados</vt:lpstr>
      </vt:variant>
      <vt:variant>
        <vt:i4>8</vt:i4>
      </vt:variant>
    </vt:vector>
  </HeadingPairs>
  <TitlesOfParts>
    <vt:vector size="16" baseType="lpstr">
      <vt:lpstr>1 - SBD</vt:lpstr>
      <vt:lpstr>2 - SGT</vt:lpstr>
      <vt:lpstr>3 - DATA CENTER</vt:lpstr>
      <vt:lpstr>4 - PESSOAL ESPECÍFICO</vt:lpstr>
      <vt:lpstr>5 - GERAL</vt:lpstr>
      <vt:lpstr>6 - GAR. DE EXEC. DO CONTRATO</vt:lpstr>
      <vt:lpstr>7 - TARIFA DE REMUNERAÇÃO</vt:lpstr>
      <vt:lpstr>8 - ENCARGOS GERAIS </vt:lpstr>
      <vt:lpstr>'1 - SBD'!Area_de_impressao</vt:lpstr>
      <vt:lpstr>'2 - SGT'!Area_de_impressao</vt:lpstr>
      <vt:lpstr>'3 - DATA CENTER'!Area_de_impressao</vt:lpstr>
      <vt:lpstr>'4 - PESSOAL ESPECÍFICO'!Area_de_impressao</vt:lpstr>
      <vt:lpstr>'5 - GERAL'!Area_de_impressao</vt:lpstr>
      <vt:lpstr>'6 - GAR. DE EXEC. DO CONTRATO'!Area_de_impressao</vt:lpstr>
      <vt:lpstr>'7 - TARIFA DE REMUNERAÇÃO'!Area_de_impressao</vt:lpstr>
      <vt:lpstr>'8 - ENCARGOS GERAIS '!Area_de_impressao</vt:lpstr>
    </vt:vector>
  </TitlesOfParts>
  <Company>Tribunal de Justiça do Estado do Pará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AGTRAN_01</dc:creator>
  <cp:lastModifiedBy>Bruno Oliveira</cp:lastModifiedBy>
  <cp:lastPrinted>2025-05-12T17:04:36Z</cp:lastPrinted>
  <dcterms:created xsi:type="dcterms:W3CDTF">2025-01-24T12:06:57Z</dcterms:created>
  <dcterms:modified xsi:type="dcterms:W3CDTF">2025-07-09T15:44:25Z</dcterms:modified>
</cp:coreProperties>
</file>